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ИМН Стомат. 2 полугодие\Лот № 5 ИНВ. и ПРЕИМУЩ\на сайт\"/>
    </mc:Choice>
  </mc:AlternateContent>
  <bookViews>
    <workbookView xWindow="0" yWindow="0" windowWidth="19152" windowHeight="10068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450н'!$A$1:$S$21</definedName>
  </definedNames>
  <calcPr calcId="162913"/>
</workbook>
</file>

<file path=xl/calcChain.xml><?xml version="1.0" encoding="utf-8"?>
<calcChain xmlns="http://schemas.openxmlformats.org/spreadsheetml/2006/main">
  <c r="G15" i="19" l="1"/>
  <c r="M15" i="19"/>
  <c r="O15" i="19" s="1"/>
  <c r="P15" i="19" s="1"/>
  <c r="K15" i="19"/>
  <c r="J15" i="19"/>
  <c r="S15" i="19"/>
  <c r="Q15" i="19"/>
  <c r="R15" i="19" s="1"/>
  <c r="L15" i="19" l="1"/>
  <c r="S10" i="19"/>
  <c r="S11" i="19"/>
  <c r="S12" i="19"/>
  <c r="S13" i="19"/>
  <c r="S14" i="19"/>
  <c r="S16" i="19"/>
  <c r="Q10" i="19"/>
  <c r="R10" i="19" s="1"/>
  <c r="Q11" i="19"/>
  <c r="R11" i="19" s="1"/>
  <c r="Q12" i="19"/>
  <c r="R12" i="19" s="1"/>
  <c r="Q13" i="19"/>
  <c r="R13" i="19" s="1"/>
  <c r="Q14" i="19"/>
  <c r="R14" i="19" s="1"/>
  <c r="Q16" i="19"/>
  <c r="R16" i="19" s="1"/>
  <c r="M10" i="19"/>
  <c r="O10" i="19" s="1"/>
  <c r="M11" i="19"/>
  <c r="O11" i="19" s="1"/>
  <c r="M12" i="19"/>
  <c r="O12" i="19" s="1"/>
  <c r="P12" i="19" s="1"/>
  <c r="M13" i="19"/>
  <c r="O13" i="19" s="1"/>
  <c r="P13" i="19" s="1"/>
  <c r="M14" i="19"/>
  <c r="O14" i="19" s="1"/>
  <c r="P14" i="19" s="1"/>
  <c r="M16" i="19"/>
  <c r="O16" i="19" s="1"/>
  <c r="P16" i="19" s="1"/>
  <c r="K10" i="19"/>
  <c r="K11" i="19"/>
  <c r="K12" i="19"/>
  <c r="K13" i="19"/>
  <c r="K14" i="19"/>
  <c r="K16" i="19"/>
  <c r="G10" i="19"/>
  <c r="J10" i="19" s="1"/>
  <c r="G11" i="19"/>
  <c r="J11" i="19" s="1"/>
  <c r="G12" i="19"/>
  <c r="J12" i="19" s="1"/>
  <c r="G13" i="19"/>
  <c r="J13" i="19" s="1"/>
  <c r="G14" i="19"/>
  <c r="J14" i="19" s="1"/>
  <c r="G16" i="19"/>
  <c r="J16" i="19" s="1"/>
  <c r="L14" i="19" l="1"/>
  <c r="L13" i="19"/>
  <c r="L11" i="19"/>
  <c r="L12" i="19"/>
  <c r="L10" i="19"/>
  <c r="L16" i="19"/>
  <c r="P10" i="19"/>
  <c r="S9" i="19" l="1"/>
  <c r="S17" i="19" s="1"/>
  <c r="P11" i="19" l="1"/>
  <c r="Q9" i="19" l="1"/>
  <c r="R9" i="19" s="1"/>
  <c r="M9" i="19" l="1"/>
  <c r="K9" i="19"/>
  <c r="G9" i="19"/>
  <c r="J9" i="19" s="1"/>
  <c r="O9" i="19" l="1"/>
  <c r="P9" i="19" s="1"/>
  <c r="L9" i="19"/>
</calcChain>
</file>

<file path=xl/sharedStrings.xml><?xml version="1.0" encoding="utf-8"?>
<sst xmlns="http://schemas.openxmlformats.org/spreadsheetml/2006/main" count="42" uniqueCount="38">
  <si>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</si>
  <si>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</si>
  <si>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</si>
  <si>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</si>
  <si>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</si>
  <si>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</si>
  <si>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</si>
  <si>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</si>
  <si>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</si>
  <si>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</si>
  <si>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</si>
  <si>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</si>
  <si>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</si>
  <si>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</si>
  <si>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</si>
  <si>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</si>
  <si>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</si>
  <si>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</si>
  <si>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Начальная цена единицы медицинского изделия с НДС</t>
  </si>
  <si>
    <t>Цена за единицу изм. ИЦИ с минимальной суммой, (руб.)*</t>
  </si>
  <si>
    <t>НМЦК по ИЦИ с минимальной суммой,  (руб.)</t>
  </si>
  <si>
    <t>НМЦК по ИЦИ с минимальной суммой, с НДС (руб.)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</si>
  <si>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</si>
  <si>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шт</t>
  </si>
  <si>
    <t>Упаковка для стерилизации, одноразового использования (вариант 2)</t>
  </si>
  <si>
    <t>Упаковка для стерилизации, одноразового использования (вариант 3)</t>
  </si>
  <si>
    <t>Упаковка для стерилизации, одноразового использования (вариант 4)</t>
  </si>
  <si>
    <t>Упаковка для стерилизации, одноразового использования (вариант 1)</t>
  </si>
  <si>
    <t>шт*/ рулон</t>
  </si>
  <si>
    <t xml:space="preserve">Упаковка для стерилизации, одноразового использования. (вариант 5) Длина рулона: не менее 200 м. 
* 1 рулон = 1 шт
</t>
  </si>
  <si>
    <t xml:space="preserve">Упаковка для стерилизации, одноразового использования. (вариант 6 ). Длина рулона: не менее 200 м. 
* 1 штука = 1 рулон 
</t>
  </si>
  <si>
    <t>Нагрудник стоматологический</t>
  </si>
  <si>
    <t>шт.</t>
  </si>
  <si>
    <t>Бахилы водонепроницаемые</t>
  </si>
  <si>
    <t>пара</t>
  </si>
  <si>
    <t>На основании приведенных данных устанавливается следующая начальная (максимальная) цена контракта:  110 592 (сто десять тысяч пятьсот девяносто два) рубля 99  копеек.</t>
  </si>
  <si>
    <t>Подготовила: Кондусова В.Т
10.08.2026.07.2026</t>
  </si>
  <si>
    <t>Обоснование начальной (максимальной) цены контракта на поставку медицинских изделий.
Лот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</si>
</sst>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[$-419]General"/>
    <numFmt numFmtId="166" formatCode="#,##0.00_ ;\-#,##0.00\ "/>
    <numFmt numFmtId="167" formatCode="0.0%"/>
  </numFmts>
  <fonts count="43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top"/>
    </xf>
    <xf numFmtId="0" fontId="23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vertical="top" wrapText="1"/>
    </xf>
    <xf numFmtId="0" fontId="38" fillId="0" borderId="0" xfId="0" applyFont="1" applyAlignment="1">
      <alignment vertical="top" wrapText="1"/>
    </xf>
    <xf numFmtId="0" fontId="39" fillId="0" borderId="0" xfId="0" applyFont="1" applyAlignment="1">
      <alignment vertical="top"/>
    </xf>
    <xf numFmtId="0" fontId="15" fillId="0" borderId="0" xfId="0" applyFont="1" applyAlignment="1">
      <alignment vertical="top"/>
    </xf>
    <xf numFmtId="4" fontId="22" fillId="0" borderId="22" xfId="0" applyNumberFormat="1" applyFont="1" applyBorder="1" applyAlignment="1">
      <alignment horizontal="center" vertical="center" wrapText="1"/>
    </xf>
    <xf numFmtId="0" fontId="25" fillId="15" borderId="23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24" xfId="0" applyNumberFormat="1" applyFont="1" applyFill="1" applyBorder="1" applyAlignment="1">
      <alignment horizontal="center" vertical="center" wrapText="1"/>
    </xf>
    <xf numFmtId="0" fontId="25" fillId="0" borderId="19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164" fontId="22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25" fillId="15" borderId="11" xfId="0" applyFont="1" applyFill="1" applyBorder="1" applyAlignment="1">
      <alignment horizontal="center" vertical="center" wrapText="1"/>
    </xf>
    <xf numFmtId="4" fontId="22" fillId="0" borderId="12" xfId="0" applyNumberFormat="1" applyFont="1" applyFill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0" fontId="25" fillId="15" borderId="12" xfId="0" applyNumberFormat="1" applyFont="1" applyFill="1" applyBorder="1" applyAlignment="1">
      <alignment horizontal="center" vertical="center" wrapText="1"/>
    </xf>
    <xf numFmtId="166" fontId="22" fillId="0" borderId="12" xfId="0" applyNumberFormat="1" applyFont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center" vertical="center" wrapText="1"/>
    </xf>
    <xf numFmtId="10" fontId="22" fillId="0" borderId="12" xfId="0" applyNumberFormat="1" applyFont="1" applyBorder="1" applyAlignment="1">
      <alignment horizontal="center" vertical="center" wrapText="1"/>
    </xf>
    <xf numFmtId="166" fontId="22" fillId="0" borderId="12" xfId="0" applyNumberFormat="1" applyFont="1" applyFill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  <xf numFmtId="0" fontId="25" fillId="15" borderId="14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5" fillId="15" borderId="30" xfId="0" applyNumberFormat="1" applyFont="1" applyFill="1" applyBorder="1" applyAlignment="1">
      <alignment horizontal="center" vertical="center" wrapText="1"/>
    </xf>
    <xf numFmtId="0" fontId="25" fillId="0" borderId="31" xfId="0" applyNumberFormat="1" applyFont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 wrapText="1"/>
    </xf>
    <xf numFmtId="4" fontId="22" fillId="0" borderId="33" xfId="0" applyNumberFormat="1" applyFont="1" applyFill="1" applyBorder="1" applyAlignment="1">
      <alignment horizontal="center" vertical="center" wrapText="1"/>
    </xf>
    <xf numFmtId="4" fontId="22" fillId="0" borderId="13" xfId="0" applyNumberFormat="1" applyFont="1" applyBorder="1" applyAlignment="1">
      <alignment horizontal="center" vertical="center" wrapText="1"/>
    </xf>
    <xf numFmtId="4" fontId="22" fillId="0" borderId="33" xfId="0" applyNumberFormat="1" applyFont="1" applyBorder="1" applyAlignment="1">
      <alignment horizontal="center" vertical="center" wrapText="1"/>
    </xf>
    <xf numFmtId="4" fontId="22" fillId="0" borderId="13" xfId="0" applyNumberFormat="1" applyFont="1" applyFill="1" applyBorder="1" applyAlignment="1">
      <alignment horizontal="center" vertical="center" wrapText="1"/>
    </xf>
    <xf numFmtId="0" fontId="25" fillId="15" borderId="34" xfId="0" applyFont="1" applyFill="1" applyBorder="1" applyAlignment="1">
      <alignment horizontal="center" vertical="center" wrapText="1"/>
    </xf>
    <xf numFmtId="0" fontId="25" fillId="15" borderId="17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0" fontId="42" fillId="0" borderId="35" xfId="0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42" fillId="0" borderId="35" xfId="0" applyFont="1" applyFill="1" applyBorder="1" applyAlignment="1">
      <alignment horizontal="center" vertical="center" wrapText="1"/>
    </xf>
    <xf numFmtId="0" fontId="25" fillId="0" borderId="12" xfId="0" applyNumberFormat="1" applyFont="1" applyFill="1" applyBorder="1" applyAlignment="1">
      <alignment horizontal="center" vertical="center" wrapText="1"/>
    </xf>
    <xf numFmtId="164" fontId="22" fillId="0" borderId="12" xfId="0" applyNumberFormat="1" applyFont="1" applyFill="1" applyBorder="1" applyAlignment="1">
      <alignment horizontal="center" vertical="center" wrapText="1"/>
    </xf>
    <xf numFmtId="10" fontId="22" fillId="0" borderId="12" xfId="0" applyNumberFormat="1" applyFont="1" applyFill="1" applyBorder="1" applyAlignment="1">
      <alignment horizontal="center" vertical="center" wrapText="1"/>
    </xf>
    <xf numFmtId="4" fontId="23" fillId="0" borderId="13" xfId="0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1" fillId="0" borderId="35" xfId="0" applyFont="1" applyBorder="1" applyAlignment="1">
      <alignment horizontal="center" vertical="center"/>
    </xf>
    <xf numFmtId="0" fontId="40" fillId="0" borderId="31" xfId="1" applyFont="1" applyBorder="1" applyAlignment="1">
      <alignment horizontal="center" vertical="center" wrapText="1"/>
    </xf>
    <xf numFmtId="0" fontId="40" fillId="0" borderId="32" xfId="1" applyFont="1" applyBorder="1" applyAlignment="1">
      <alignment horizontal="center" vertical="center" wrapText="1"/>
    </xf>
    <xf numFmtId="0" fontId="23" fillId="0" borderId="19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8" xfId="0" applyNumberFormat="1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0" fontId="33" fillId="0" borderId="12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18" xfId="1" applyFont="1" applyBorder="1" applyAlignment="1">
      <alignment horizontal="center" vertical="center" wrapText="1"/>
    </xf>
    <xf numFmtId="0" fontId="37" fillId="0" borderId="0" xfId="0" applyFont="1" applyBorder="1" applyAlignment="1">
      <alignment vertical="top" wrapText="1"/>
    </xf>
    <xf numFmtId="0" fontId="23" fillId="0" borderId="15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/>
    </xf>
    <xf numFmtId="0" fontId="34" fillId="0" borderId="18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8" xfId="0" applyNumberFormat="1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5</xdr:row>
      <xdr:rowOff>1103219</xdr:rowOff>
    </xdr:from>
    <xdr:to>
      <xdr:col>11</xdr:col>
      <xdr:colOff>913840</xdr:colOff>
      <xdr:row>6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5</xdr:row>
      <xdr:rowOff>1064559</xdr:rowOff>
    </xdr:from>
    <xdr:to>
      <xdr:col>10</xdr:col>
      <xdr:colOff>997323</xdr:colOff>
      <xdr:row>6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F17" zoomScale="85" zoomScaleNormal="85" zoomScaleSheetLayoutView="40" zoomScalePageLayoutView="25" workbookViewId="0">
      <selection activeCell="A2" sqref="A2:P2"/>
    </sheetView>
  </sheetViews>
  <sheetFormatPr defaultColWidth="9.109375" defaultRowHeight="13.2" x14ac:dyDescent="0.25"/>
  <cols>
    <col min="1" max="1" width="4.6640625" style="1" customWidth="1"/>
    <col min="2" max="2" width="28.5546875" style="1" customWidth="1"/>
    <col min="3" max="3" width="8.88671875" style="1" customWidth="1"/>
    <col min="4" max="6" width="15.88671875" style="1" customWidth="1"/>
    <col min="7" max="7" width="16.33203125" style="1" customWidth="1"/>
    <col min="8" max="9" width="12.6640625" style="1" customWidth="1"/>
    <col min="10" max="10" width="18" style="1" customWidth="1"/>
    <col min="11" max="11" width="16.5546875" style="1" bestFit="1" customWidth="1"/>
    <col min="12" max="12" width="14.6640625" style="1" customWidth="1"/>
    <col min="13" max="13" width="15.5546875" style="1" customWidth="1"/>
    <col min="14" max="14" width="9.6640625" style="1" customWidth="1"/>
    <col min="15" max="15" width="16.33203125" style="1" customWidth="1"/>
    <col min="16" max="16" width="24.109375" style="1" customWidth="1"/>
    <col min="17" max="17" width="17.44140625" style="1" customWidth="1"/>
    <col min="18" max="18" width="16" style="1" bestFit="1" customWidth="1"/>
    <col min="19" max="19" width="17.6640625" style="1" customWidth="1"/>
    <col min="20" max="20" width="47" style="1" customWidth="1"/>
    <col min="21" max="16384" width="9.109375" style="1"/>
  </cols>
  <sheetData>
    <row r="1" spans="1:20" ht="11.25" customHeight="1" x14ac:dyDescent="0.3">
      <c r="A1" s="10"/>
      <c r="B1" s="10"/>
    </row>
    <row r="2" spans="1:20" ht="51.6" customHeight="1" x14ac:dyDescent="0.25">
      <c r="A2" s="75" t="s">
        <v>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20" ht="52.5" customHeight="1" x14ac:dyDescent="0.25">
      <c r="A3" s="9"/>
      <c r="B3" s="79" t="s">
        <v>16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20" ht="10.5" customHeight="1" thickBot="1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20" ht="65.25" customHeight="1" x14ac:dyDescent="0.25">
      <c r="A5" s="93" t="s">
        <v>1</v>
      </c>
      <c r="B5" s="69" t="s">
        <v>11</v>
      </c>
      <c r="C5" s="72" t="s">
        <v>0</v>
      </c>
      <c r="D5" s="72" t="s">
        <v>2</v>
      </c>
      <c r="E5" s="72"/>
      <c r="F5" s="72"/>
      <c r="G5" s="72"/>
      <c r="H5" s="66" t="s">
        <v>3</v>
      </c>
      <c r="I5" s="66" t="s">
        <v>4</v>
      </c>
      <c r="J5" s="66" t="s">
        <v>5</v>
      </c>
      <c r="K5" s="66"/>
      <c r="L5" s="66"/>
      <c r="M5" s="66" t="s">
        <v>15</v>
      </c>
      <c r="N5" s="80" t="s">
        <v>17</v>
      </c>
      <c r="O5" s="80" t="s">
        <v>18</v>
      </c>
      <c r="P5" s="37" t="s">
        <v>13</v>
      </c>
      <c r="Q5" s="62" t="s">
        <v>19</v>
      </c>
      <c r="R5" s="64" t="s">
        <v>20</v>
      </c>
      <c r="S5" s="64" t="s">
        <v>21</v>
      </c>
    </row>
    <row r="6" spans="1:20" ht="115.5" customHeight="1" x14ac:dyDescent="0.25">
      <c r="A6" s="94"/>
      <c r="B6" s="70"/>
      <c r="C6" s="73"/>
      <c r="D6" s="73" t="s">
        <v>12</v>
      </c>
      <c r="E6" s="73"/>
      <c r="F6" s="73"/>
      <c r="G6" s="87"/>
      <c r="H6" s="67"/>
      <c r="I6" s="67"/>
      <c r="J6" s="89" t="s">
        <v>14</v>
      </c>
      <c r="K6" s="89" t="s">
        <v>6</v>
      </c>
      <c r="L6" s="89" t="s">
        <v>10</v>
      </c>
      <c r="M6" s="67"/>
      <c r="N6" s="81"/>
      <c r="O6" s="81"/>
      <c r="P6" s="91"/>
      <c r="Q6" s="63"/>
      <c r="R6" s="65"/>
      <c r="S6" s="65"/>
    </row>
    <row r="7" spans="1:20" ht="42" customHeight="1" thickBot="1" x14ac:dyDescent="0.3">
      <c r="A7" s="95"/>
      <c r="B7" s="71"/>
      <c r="C7" s="74"/>
      <c r="D7" s="14" t="s">
        <v>7</v>
      </c>
      <c r="E7" s="14" t="s">
        <v>8</v>
      </c>
      <c r="F7" s="14" t="s">
        <v>9</v>
      </c>
      <c r="G7" s="88"/>
      <c r="H7" s="68"/>
      <c r="I7" s="68"/>
      <c r="J7" s="90"/>
      <c r="K7" s="90"/>
      <c r="L7" s="90"/>
      <c r="M7" s="68"/>
      <c r="N7" s="82"/>
      <c r="O7" s="82"/>
      <c r="P7" s="92"/>
      <c r="Q7" s="63"/>
      <c r="R7" s="65"/>
      <c r="S7" s="65"/>
    </row>
    <row r="8" spans="1:20" s="11" customFormat="1" ht="16.8" thickBot="1" x14ac:dyDescent="0.3">
      <c r="A8" s="20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38">
        <v>16</v>
      </c>
      <c r="Q8" s="39">
        <v>17</v>
      </c>
      <c r="R8" s="23">
        <v>18</v>
      </c>
      <c r="S8" s="23">
        <v>19</v>
      </c>
    </row>
    <row r="9" spans="1:20" s="11" customFormat="1" ht="94.8" customHeight="1" thickBot="1" x14ac:dyDescent="0.3">
      <c r="A9" s="27">
        <v>1</v>
      </c>
      <c r="B9" s="59" t="s">
        <v>27</v>
      </c>
      <c r="C9" s="61" t="s">
        <v>23</v>
      </c>
      <c r="D9" s="40">
        <v>2.36</v>
      </c>
      <c r="E9" s="28">
        <v>2.5099999999999998</v>
      </c>
      <c r="F9" s="44">
        <v>2.4500000000000002</v>
      </c>
      <c r="G9" s="43">
        <f t="shared" ref="G9:G16" si="0">SUM(D9:F9)</f>
        <v>7.3199999999999994</v>
      </c>
      <c r="H9" s="51">
        <v>1000</v>
      </c>
      <c r="I9" s="30">
        <v>3</v>
      </c>
      <c r="J9" s="31">
        <f>ROUND(G9/I9,2)</f>
        <v>2.44</v>
      </c>
      <c r="K9" s="32">
        <f t="shared" ref="K9:K16" si="1">_xlfn.STDEV.S(D9:F9)</f>
        <v>7.5498344352707469E-2</v>
      </c>
      <c r="L9" s="33">
        <f>K9/J9</f>
        <v>3.0941944406847326E-2</v>
      </c>
      <c r="M9" s="34">
        <f t="shared" ref="M9:M16" si="2">ROUND(((D9*H9)+(E9*H9)+(F9*H9))/(H9*I9),2)</f>
        <v>2.44</v>
      </c>
      <c r="N9" s="33">
        <v>0.1</v>
      </c>
      <c r="O9" s="29">
        <f>M9+ROUND(N9*M9,2)</f>
        <v>2.6799999999999997</v>
      </c>
      <c r="P9" s="42">
        <f>O9*H9</f>
        <v>2679.9999999999995</v>
      </c>
      <c r="Q9" s="41">
        <f t="shared" ref="Q9:Q16" si="3">D9</f>
        <v>2.36</v>
      </c>
      <c r="R9" s="29">
        <f>Q9*H9</f>
        <v>2360</v>
      </c>
      <c r="S9" s="35">
        <f>(D9+ROUND(N9*D9,2))*H9</f>
        <v>2599.9999999999995</v>
      </c>
      <c r="T9" s="47"/>
    </row>
    <row r="10" spans="1:20" s="11" customFormat="1" ht="94.8" customHeight="1" thickBot="1" x14ac:dyDescent="0.3">
      <c r="A10" s="45">
        <v>2</v>
      </c>
      <c r="B10" s="59" t="s">
        <v>24</v>
      </c>
      <c r="C10" s="48" t="s">
        <v>23</v>
      </c>
      <c r="D10" s="40">
        <v>5.15</v>
      </c>
      <c r="E10" s="28">
        <v>5.49</v>
      </c>
      <c r="F10" s="44">
        <v>5.51</v>
      </c>
      <c r="G10" s="43">
        <f t="shared" si="0"/>
        <v>16.149999999999999</v>
      </c>
      <c r="H10" s="51">
        <v>6000</v>
      </c>
      <c r="I10" s="30">
        <v>3</v>
      </c>
      <c r="J10" s="31">
        <f t="shared" ref="J10:J16" si="4">ROUND(G10/I10,2)</f>
        <v>5.38</v>
      </c>
      <c r="K10" s="32">
        <f t="shared" si="1"/>
        <v>0.20231987873991336</v>
      </c>
      <c r="L10" s="33">
        <f t="shared" ref="L10:L16" si="5">K10/J10</f>
        <v>3.7605925416340773E-2</v>
      </c>
      <c r="M10" s="34">
        <f t="shared" si="2"/>
        <v>5.38</v>
      </c>
      <c r="N10" s="33">
        <v>0.1</v>
      </c>
      <c r="O10" s="29">
        <f t="shared" ref="O10:O16" si="6">M10+ROUND(N10*M10,2)</f>
        <v>5.92</v>
      </c>
      <c r="P10" s="42">
        <f t="shared" ref="P10:P16" si="7">O10*H10</f>
        <v>35520</v>
      </c>
      <c r="Q10" s="41">
        <f t="shared" si="3"/>
        <v>5.15</v>
      </c>
      <c r="R10" s="29">
        <f t="shared" ref="R10:R16" si="8">Q10*H10</f>
        <v>30900.000000000004</v>
      </c>
      <c r="S10" s="35">
        <f t="shared" ref="S10:S16" si="9">(D10+ROUND(N10*D10,2))*H10</f>
        <v>34020</v>
      </c>
    </row>
    <row r="11" spans="1:20" s="11" customFormat="1" ht="93.6" customHeight="1" thickBot="1" x14ac:dyDescent="0.3">
      <c r="A11" s="36">
        <v>3</v>
      </c>
      <c r="B11" s="59" t="s">
        <v>25</v>
      </c>
      <c r="C11" s="49" t="s">
        <v>23</v>
      </c>
      <c r="D11" s="40">
        <v>3.36</v>
      </c>
      <c r="E11" s="28">
        <v>3.57</v>
      </c>
      <c r="F11" s="44">
        <v>3.55</v>
      </c>
      <c r="G11" s="41">
        <f t="shared" si="0"/>
        <v>10.48</v>
      </c>
      <c r="H11" s="51">
        <v>5000</v>
      </c>
      <c r="I11" s="30">
        <v>3</v>
      </c>
      <c r="J11" s="31">
        <f t="shared" si="4"/>
        <v>3.49</v>
      </c>
      <c r="K11" s="32">
        <f t="shared" si="1"/>
        <v>0.1159022576714247</v>
      </c>
      <c r="L11" s="33">
        <f t="shared" si="5"/>
        <v>3.320981595169762E-2</v>
      </c>
      <c r="M11" s="34">
        <f t="shared" si="2"/>
        <v>3.49</v>
      </c>
      <c r="N11" s="33">
        <v>0.1</v>
      </c>
      <c r="O11" s="29">
        <f t="shared" si="6"/>
        <v>3.8400000000000003</v>
      </c>
      <c r="P11" s="42">
        <f t="shared" si="7"/>
        <v>19200</v>
      </c>
      <c r="Q11" s="41">
        <f t="shared" si="3"/>
        <v>3.36</v>
      </c>
      <c r="R11" s="29">
        <f t="shared" si="8"/>
        <v>16800</v>
      </c>
      <c r="S11" s="35">
        <f t="shared" si="9"/>
        <v>18500</v>
      </c>
    </row>
    <row r="12" spans="1:20" s="11" customFormat="1" ht="93.6" customHeight="1" thickBot="1" x14ac:dyDescent="0.3">
      <c r="A12" s="46">
        <v>4</v>
      </c>
      <c r="B12" s="59" t="s">
        <v>26</v>
      </c>
      <c r="C12" s="53" t="s">
        <v>23</v>
      </c>
      <c r="D12" s="40">
        <v>3.81</v>
      </c>
      <c r="E12" s="28">
        <v>3.85</v>
      </c>
      <c r="F12" s="44">
        <v>4.05</v>
      </c>
      <c r="G12" s="41">
        <f t="shared" si="0"/>
        <v>11.71</v>
      </c>
      <c r="H12" s="51">
        <v>6000</v>
      </c>
      <c r="I12" s="54">
        <v>3</v>
      </c>
      <c r="J12" s="34">
        <f t="shared" si="4"/>
        <v>3.9</v>
      </c>
      <c r="K12" s="55">
        <f t="shared" si="1"/>
        <v>0.12858201014657258</v>
      </c>
      <c r="L12" s="56">
        <f t="shared" si="5"/>
        <v>3.2969746191428867E-2</v>
      </c>
      <c r="M12" s="34">
        <f t="shared" si="2"/>
        <v>3.9</v>
      </c>
      <c r="N12" s="56">
        <v>0.1</v>
      </c>
      <c r="O12" s="28">
        <f t="shared" si="6"/>
        <v>4.29</v>
      </c>
      <c r="P12" s="44">
        <f t="shared" si="7"/>
        <v>25740</v>
      </c>
      <c r="Q12" s="41">
        <f t="shared" si="3"/>
        <v>3.81</v>
      </c>
      <c r="R12" s="28">
        <f t="shared" si="8"/>
        <v>22860</v>
      </c>
      <c r="S12" s="57">
        <f t="shared" si="9"/>
        <v>25140.000000000004</v>
      </c>
      <c r="T12" s="58"/>
    </row>
    <row r="13" spans="1:20" s="11" customFormat="1" ht="93.6" customHeight="1" thickBot="1" x14ac:dyDescent="0.3">
      <c r="A13" s="46">
        <v>5</v>
      </c>
      <c r="B13" s="60" t="s">
        <v>29</v>
      </c>
      <c r="C13" s="50" t="s">
        <v>28</v>
      </c>
      <c r="D13" s="40">
        <v>3820.75</v>
      </c>
      <c r="E13" s="28">
        <v>3863.82</v>
      </c>
      <c r="F13" s="44">
        <v>3931.82</v>
      </c>
      <c r="G13" s="43">
        <f t="shared" si="0"/>
        <v>11616.39</v>
      </c>
      <c r="H13" s="51">
        <v>3</v>
      </c>
      <c r="I13" s="30">
        <v>3</v>
      </c>
      <c r="J13" s="31">
        <f t="shared" si="4"/>
        <v>3872.13</v>
      </c>
      <c r="K13" s="32">
        <f t="shared" si="1"/>
        <v>55.999359817769424</v>
      </c>
      <c r="L13" s="33">
        <f t="shared" si="5"/>
        <v>1.4462159023010441E-2</v>
      </c>
      <c r="M13" s="34">
        <f t="shared" si="2"/>
        <v>3872.13</v>
      </c>
      <c r="N13" s="33">
        <v>0.1</v>
      </c>
      <c r="O13" s="29">
        <f t="shared" si="6"/>
        <v>4259.34</v>
      </c>
      <c r="P13" s="42">
        <f t="shared" si="7"/>
        <v>12778.02</v>
      </c>
      <c r="Q13" s="41">
        <f t="shared" si="3"/>
        <v>3820.75</v>
      </c>
      <c r="R13" s="29">
        <f t="shared" si="8"/>
        <v>11462.25</v>
      </c>
      <c r="S13" s="35">
        <f t="shared" si="9"/>
        <v>12608.49</v>
      </c>
    </row>
    <row r="14" spans="1:20" s="11" customFormat="1" ht="141" customHeight="1" thickBot="1" x14ac:dyDescent="0.3">
      <c r="A14" s="46">
        <v>6</v>
      </c>
      <c r="B14" s="60" t="s">
        <v>30</v>
      </c>
      <c r="C14" s="50" t="s">
        <v>28</v>
      </c>
      <c r="D14" s="40">
        <v>2465</v>
      </c>
      <c r="E14" s="28">
        <v>2571.8200000000002</v>
      </c>
      <c r="F14" s="44">
        <v>2627.27</v>
      </c>
      <c r="G14" s="43">
        <f t="shared" si="0"/>
        <v>7664.09</v>
      </c>
      <c r="H14" s="51">
        <v>3</v>
      </c>
      <c r="I14" s="30">
        <v>3</v>
      </c>
      <c r="J14" s="31">
        <f t="shared" si="4"/>
        <v>2554.6999999999998</v>
      </c>
      <c r="K14" s="32">
        <f t="shared" si="1"/>
        <v>82.479055725276922</v>
      </c>
      <c r="L14" s="33">
        <f t="shared" si="5"/>
        <v>3.2285221640614134E-2</v>
      </c>
      <c r="M14" s="34">
        <f t="shared" si="2"/>
        <v>2554.6999999999998</v>
      </c>
      <c r="N14" s="33">
        <v>0.1</v>
      </c>
      <c r="O14" s="29">
        <f t="shared" si="6"/>
        <v>2810.1699999999996</v>
      </c>
      <c r="P14" s="42">
        <f>O14*H14</f>
        <v>8430.5099999999984</v>
      </c>
      <c r="Q14" s="41">
        <f t="shared" si="3"/>
        <v>2465</v>
      </c>
      <c r="R14" s="29">
        <f t="shared" si="8"/>
        <v>7395</v>
      </c>
      <c r="S14" s="35">
        <f t="shared" si="9"/>
        <v>8134.5</v>
      </c>
    </row>
    <row r="15" spans="1:20" s="11" customFormat="1" ht="141" customHeight="1" thickBot="1" x14ac:dyDescent="0.3">
      <c r="A15" s="46">
        <v>7</v>
      </c>
      <c r="B15" s="60" t="s">
        <v>31</v>
      </c>
      <c r="C15" s="50" t="s">
        <v>32</v>
      </c>
      <c r="D15" s="40">
        <v>1.98</v>
      </c>
      <c r="E15" s="28">
        <v>2</v>
      </c>
      <c r="F15" s="44">
        <v>2.09</v>
      </c>
      <c r="G15" s="43">
        <f t="shared" si="0"/>
        <v>6.07</v>
      </c>
      <c r="H15" s="52">
        <v>2500</v>
      </c>
      <c r="I15" s="30">
        <v>3</v>
      </c>
      <c r="J15" s="31">
        <f t="shared" si="4"/>
        <v>2.02</v>
      </c>
      <c r="K15" s="32">
        <f t="shared" si="1"/>
        <v>5.8594652770823076E-2</v>
      </c>
      <c r="L15" s="33">
        <f t="shared" si="5"/>
        <v>2.9007253846942117E-2</v>
      </c>
      <c r="M15" s="34">
        <f t="shared" si="2"/>
        <v>2.02</v>
      </c>
      <c r="N15" s="33">
        <v>0.1</v>
      </c>
      <c r="O15" s="29">
        <f t="shared" si="6"/>
        <v>2.2200000000000002</v>
      </c>
      <c r="P15" s="42">
        <f>O15*H15</f>
        <v>5550.0000000000009</v>
      </c>
      <c r="Q15" s="41">
        <f t="shared" si="3"/>
        <v>1.98</v>
      </c>
      <c r="R15" s="29">
        <f t="shared" si="8"/>
        <v>4950</v>
      </c>
      <c r="S15" s="35">
        <f t="shared" si="9"/>
        <v>5450</v>
      </c>
    </row>
    <row r="16" spans="1:20" s="11" customFormat="1" ht="93.6" customHeight="1" thickBot="1" x14ac:dyDescent="0.3">
      <c r="A16" s="46">
        <v>8</v>
      </c>
      <c r="B16" s="59" t="s">
        <v>33</v>
      </c>
      <c r="C16" s="50" t="s">
        <v>34</v>
      </c>
      <c r="D16" s="40">
        <v>1.25</v>
      </c>
      <c r="E16" s="28">
        <v>1.27</v>
      </c>
      <c r="F16" s="44">
        <v>1.32</v>
      </c>
      <c r="G16" s="43">
        <f t="shared" si="0"/>
        <v>3.84</v>
      </c>
      <c r="H16" s="52">
        <v>3000</v>
      </c>
      <c r="I16" s="30">
        <v>3</v>
      </c>
      <c r="J16" s="31">
        <f t="shared" si="4"/>
        <v>1.28</v>
      </c>
      <c r="K16" s="32">
        <f t="shared" si="1"/>
        <v>3.6055512754639925E-2</v>
      </c>
      <c r="L16" s="33">
        <f t="shared" si="5"/>
        <v>2.8168369339562439E-2</v>
      </c>
      <c r="M16" s="34">
        <f t="shared" si="2"/>
        <v>1.28</v>
      </c>
      <c r="N16" s="33">
        <v>0.1</v>
      </c>
      <c r="O16" s="29">
        <f t="shared" si="6"/>
        <v>1.4100000000000001</v>
      </c>
      <c r="P16" s="42">
        <f t="shared" si="7"/>
        <v>4230</v>
      </c>
      <c r="Q16" s="41">
        <f t="shared" si="3"/>
        <v>1.25</v>
      </c>
      <c r="R16" s="29">
        <f t="shared" si="8"/>
        <v>3750</v>
      </c>
      <c r="S16" s="35">
        <f t="shared" si="9"/>
        <v>4140</v>
      </c>
    </row>
    <row r="17" spans="1:20" s="11" customFormat="1" ht="20.25" customHeight="1" thickBot="1" x14ac:dyDescent="0.3">
      <c r="A17" s="84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24"/>
      <c r="P17" s="19"/>
      <c r="Q17" s="25"/>
      <c r="R17" s="26"/>
      <c r="S17" s="35">
        <f>SUM(S9:S16)</f>
        <v>110592.99</v>
      </c>
      <c r="T17" s="12"/>
    </row>
    <row r="18" spans="1:2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20" ht="37.5" customHeight="1" x14ac:dyDescent="0.25">
      <c r="A19" s="76" t="s">
        <v>22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15"/>
      <c r="Q19" s="15"/>
      <c r="R19" s="15"/>
    </row>
    <row r="20" spans="1:20" s="7" customFormat="1" ht="26.25" customHeight="1" x14ac:dyDescent="0.3">
      <c r="A20" s="77" t="s">
        <v>35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16"/>
    </row>
    <row r="21" spans="1:20" s="7" customFormat="1" ht="47.25" customHeight="1" x14ac:dyDescent="0.3">
      <c r="A21" s="78" t="s">
        <v>36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17"/>
    </row>
    <row r="22" spans="1:20" s="7" customFormat="1" ht="15.6" x14ac:dyDescent="0.3">
      <c r="G22" s="8"/>
    </row>
    <row r="23" spans="1:20" s="7" customFormat="1" ht="15.6" x14ac:dyDescent="0.3"/>
    <row r="24" spans="1:20" s="7" customFormat="1" ht="15.6" x14ac:dyDescent="0.3"/>
    <row r="25" spans="1:20" s="7" customFormat="1" ht="15.6" x14ac:dyDescent="0.3">
      <c r="G25" s="8"/>
    </row>
    <row r="26" spans="1:20" ht="15.6" x14ac:dyDescent="0.25">
      <c r="A26" s="2"/>
      <c r="B26" s="2"/>
      <c r="C26" s="5"/>
      <c r="D26" s="5"/>
      <c r="E26" s="13"/>
      <c r="F26" s="5"/>
      <c r="G26" s="5"/>
      <c r="H26" s="5"/>
      <c r="I26" s="5"/>
      <c r="J26" s="5"/>
      <c r="K26" s="5"/>
      <c r="L26" s="5"/>
      <c r="M26" s="5"/>
      <c r="N26" s="6"/>
      <c r="O26" s="6"/>
      <c r="P26" s="6"/>
    </row>
    <row r="27" spans="1:20" ht="15.6" x14ac:dyDescent="0.25">
      <c r="A27" s="4"/>
      <c r="B27" s="4"/>
      <c r="C27" s="4"/>
      <c r="D27" s="2"/>
      <c r="E27" s="2"/>
      <c r="F27" s="3"/>
      <c r="G27" s="4"/>
      <c r="H27" s="4"/>
      <c r="I27" s="4"/>
      <c r="J27" s="4"/>
      <c r="K27" s="4"/>
      <c r="L27" s="4"/>
      <c r="M27" s="4"/>
      <c r="N27" s="6"/>
      <c r="O27" s="6"/>
      <c r="P27" s="6"/>
    </row>
    <row r="28" spans="1:20" ht="15.6" x14ac:dyDescent="0.25">
      <c r="A28" s="4"/>
      <c r="B28" s="4"/>
      <c r="C28" s="4"/>
      <c r="D28" s="2"/>
      <c r="E28" s="2"/>
      <c r="F28" s="3"/>
      <c r="G28" s="4"/>
      <c r="H28" s="4"/>
      <c r="I28" s="4"/>
      <c r="J28" s="4"/>
      <c r="K28" s="4"/>
      <c r="L28" s="4"/>
      <c r="M28" s="4"/>
      <c r="N28" s="6"/>
      <c r="O28" s="6"/>
      <c r="P28" s="6"/>
    </row>
    <row r="29" spans="1:20" ht="15.6" x14ac:dyDescent="0.25">
      <c r="A29" s="4"/>
      <c r="B29" s="4"/>
      <c r="C29" s="4"/>
      <c r="D29" s="2"/>
      <c r="E29" s="2"/>
      <c r="F29" s="3"/>
      <c r="G29" s="4"/>
      <c r="H29" s="4"/>
      <c r="I29" s="4"/>
      <c r="J29" s="4"/>
      <c r="K29" s="4"/>
      <c r="L29" s="4"/>
      <c r="M29" s="4"/>
      <c r="N29" s="6"/>
      <c r="O29" s="6"/>
      <c r="P29" s="6"/>
    </row>
    <row r="30" spans="1:20" ht="15.6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20" ht="15.6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20" ht="15.6" x14ac:dyDescent="0.25">
      <c r="A32" s="2"/>
      <c r="B32" s="2"/>
      <c r="C32" s="2"/>
      <c r="D32" s="2"/>
      <c r="E32" s="2"/>
      <c r="F32" s="3"/>
      <c r="G32" s="2"/>
      <c r="H32" s="2"/>
      <c r="I32" s="2"/>
      <c r="J32" s="2"/>
      <c r="K32" s="2"/>
      <c r="L32" s="2"/>
      <c r="M32" s="2"/>
    </row>
    <row r="33" spans="1:13" ht="15.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3.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3.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3.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3.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</sheetData>
  <mergeCells count="26">
    <mergeCell ref="A2:P2"/>
    <mergeCell ref="A19:O19"/>
    <mergeCell ref="A20:O20"/>
    <mergeCell ref="A21:O21"/>
    <mergeCell ref="B3:P3"/>
    <mergeCell ref="O5:O7"/>
    <mergeCell ref="A4:P4"/>
    <mergeCell ref="A17:N17"/>
    <mergeCell ref="N5:N7"/>
    <mergeCell ref="D6:F6"/>
    <mergeCell ref="G6:G7"/>
    <mergeCell ref="J6:J7"/>
    <mergeCell ref="K6:K7"/>
    <mergeCell ref="L6:L7"/>
    <mergeCell ref="P6:P7"/>
    <mergeCell ref="A5:A7"/>
    <mergeCell ref="Q5:Q7"/>
    <mergeCell ref="R5:R7"/>
    <mergeCell ref="S5:S7"/>
    <mergeCell ref="M5:M7"/>
    <mergeCell ref="B5:B7"/>
    <mergeCell ref="C5:C7"/>
    <mergeCell ref="D5:G5"/>
    <mergeCell ref="H5:H7"/>
    <mergeCell ref="I5:I7"/>
    <mergeCell ref="J5:L5"/>
  </mergeCells>
  <pageMargins left="0.55118110236220474" right="0.39370078740157483" top="0.86614173228346458" bottom="0.43307086614173229" header="0.31496062992125984" footer="0.23622047244094491"/>
  <pageSetup paperSize="9" scale="47" orientation="landscape" r:id="rId1"/>
  <headerFooter alignWithMargins="0"/>
  <rowBreaks count="1" manualBreakCount="1">
    <brk id="25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2021-04-20T12:29:59Z</cp:lastPrinted>
  <dcterms:created xsi:type="dcterms:W3CDTF">1996-10-08T23:32:33Z</dcterms:created>
  <dcterms:modified xsi:type="dcterms:W3CDTF">2026-08-18T14:43:36Z</dcterms:modified>
</cp:coreProperties>
</file>