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ия\Desktop\"/>
    </mc:Choice>
  </mc:AlternateContent>
  <bookViews>
    <workbookView xWindow="0" yWindow="0" windowWidth="19425" windowHeight="91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H5" i="1"/>
  <c r="I5" i="1"/>
  <c r="N6" i="1" l="1"/>
  <c r="H6" i="1" s="1"/>
  <c r="B2" i="2" s="1"/>
  <c r="B3" i="2" s="1"/>
  <c r="C3" i="2" s="1"/>
  <c r="J5" i="1"/>
  <c r="B4" i="2" l="1"/>
  <c r="C4" i="2" s="1"/>
  <c r="C2" i="2"/>
  <c r="B5" i="2" l="1"/>
</calcChain>
</file>

<file path=xl/sharedStrings.xml><?xml version="1.0" encoding="utf-8"?>
<sst xmlns="http://schemas.openxmlformats.org/spreadsheetml/2006/main" count="29" uniqueCount="29">
  <si>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</si>
  <si>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</si>
  <si>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</si>
  <si>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</si>
  <si>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НМЦК</t>
  </si>
  <si>
    <t>руб.</t>
  </si>
  <si>
    <t>ОЗ</t>
  </si>
  <si>
    <t>ОК</t>
  </si>
  <si>
    <t>1,5 ОК</t>
  </si>
  <si>
    <t>тыс. руб.</t>
  </si>
  <si>
    <t>В результате проведенного расчета Н(М)ЦК составила:</t>
  </si>
  <si>
    <t xml:space="preserve">Обоснование начальной (максимальной) цены контракта
</t>
  </si>
  <si>
    <t>Наименование товара, работы, услуги</t>
  </si>
  <si>
    <t xml:space="preserve">Информация о валюте, используемой для формирования цены контракта и расчетов с поставщиком: Валютой, используемой для формирования цены государственного контракта и расчетов 
с поставщиками, является российский рубль.   
</t>
  </si>
  <si>
    <t>Ед.изм.</t>
  </si>
  <si>
    <t>№ п/п</t>
  </si>
  <si>
    <t>Данные  источников информации (руб./ед.изм.)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</si>
  <si>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</si>
  <si>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</si>
  <si>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контракта с учетом округления цены          за единицу (руб.)</t>
  </si>
  <si>
    <t>Цена за единицу измерения       с округлением (вниз) до сотых долей после запятой (руб.)*</t>
  </si>
  <si>
    <t>Цена за единицу измерения (руб.)</t>
  </si>
  <si>
    <t>Н(М)ЦК, определяемая методом сопоставимых рыночных цен                                      (анализа рынка)</t>
  </si>
  <si>
    <t>Предложение участника  №1</t>
  </si>
  <si>
    <t>Предложение участника №2</t>
  </si>
  <si>
    <t>Предложение участника №3</t>
  </si>
  <si>
    <t>Директор                                                                                                          И.П.Семенцов</t>
  </si>
  <si>
    <t>чел.</t>
  </si>
  <si>
    <t>Оказание пепвой помощи пострадавшим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</si>
</sst>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2" fontId="4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right"/>
    </xf>
    <xf numFmtId="2" fontId="9" fillId="0" borderId="1" xfId="0" applyNumberFormat="1" applyFont="1" applyBorder="1"/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/>
    <xf numFmtId="0" fontId="12" fillId="0" borderId="0" xfId="0" applyFont="1" applyAlignment="1"/>
    <xf numFmtId="0" fontId="7" fillId="0" borderId="1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6" fillId="0" borderId="0" xfId="0" applyFont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4900" y="2247900"/>
          <a:ext cx="9601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1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5720" y="2217420"/>
          <a:ext cx="10287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1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07880" y="2895600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1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59340" y="2697480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selection activeCell="H5" sqref="H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0"/>
      <c r="L1" s="41"/>
      <c r="M1" s="42"/>
      <c r="N1" s="42"/>
    </row>
    <row r="2" spans="1:14" ht="20.2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9" customHeight="1" x14ac:dyDescent="0.2">
      <c r="A3" s="45" t="s">
        <v>15</v>
      </c>
      <c r="B3" s="45" t="s">
        <v>12</v>
      </c>
      <c r="C3" s="46" t="s">
        <v>14</v>
      </c>
      <c r="D3" s="46" t="s">
        <v>0</v>
      </c>
      <c r="E3" s="49" t="s">
        <v>16</v>
      </c>
      <c r="F3" s="50"/>
      <c r="G3" s="50"/>
      <c r="H3" s="44" t="s">
        <v>3</v>
      </c>
      <c r="I3" s="44"/>
      <c r="J3" s="44"/>
      <c r="K3" s="51" t="s">
        <v>22</v>
      </c>
      <c r="L3" s="51"/>
      <c r="M3" s="51"/>
      <c r="N3" s="51"/>
    </row>
    <row r="4" spans="1:14" ht="159" customHeight="1" x14ac:dyDescent="0.2">
      <c r="A4" s="45"/>
      <c r="B4" s="46"/>
      <c r="C4" s="48"/>
      <c r="D4" s="48"/>
      <c r="E4" s="18" t="s">
        <v>23</v>
      </c>
      <c r="F4" s="18" t="s">
        <v>24</v>
      </c>
      <c r="G4" s="18" t="s">
        <v>25</v>
      </c>
      <c r="H4" s="20" t="s">
        <v>2</v>
      </c>
      <c r="I4" s="21" t="s">
        <v>1</v>
      </c>
      <c r="J4" s="22" t="s">
        <v>17</v>
      </c>
      <c r="K4" s="23" t="s">
        <v>18</v>
      </c>
      <c r="L4" s="21" t="s">
        <v>21</v>
      </c>
      <c r="M4" s="21" t="s">
        <v>20</v>
      </c>
      <c r="N4" s="21" t="s">
        <v>19</v>
      </c>
    </row>
    <row r="5" spans="1:14" ht="29.25" customHeight="1" x14ac:dyDescent="0.2">
      <c r="A5" s="24">
        <v>1</v>
      </c>
      <c r="B5" s="25" t="s">
        <v>28</v>
      </c>
      <c r="C5" s="25" t="s">
        <v>27</v>
      </c>
      <c r="D5" s="24">
        <v>1</v>
      </c>
      <c r="E5" s="26">
        <v>1200</v>
      </c>
      <c r="F5" s="27">
        <v>1000</v>
      </c>
      <c r="G5" s="27">
        <v>681</v>
      </c>
      <c r="H5" s="28">
        <f>AVERAGE(E5:G5)</f>
        <v>960.33333333333337</v>
      </c>
      <c r="I5" s="29">
        <f>STDEV(E5:G5)</f>
        <v>261.76388852042453</v>
      </c>
      <c r="J5" s="29">
        <f>I5/H5*100</f>
        <v>27.257607273907446</v>
      </c>
      <c r="K5" s="30">
        <f>((D5/3)*(SUM(E5:G5)))</f>
        <v>960.33333333333326</v>
      </c>
      <c r="L5" s="31">
        <f>K5/D5</f>
        <v>960.33333333333326</v>
      </c>
      <c r="M5" s="32">
        <f>ROUNDDOWN(L5,2)</f>
        <v>960.33</v>
      </c>
      <c r="N5" s="32">
        <f>M5*D5</f>
        <v>960.33</v>
      </c>
    </row>
    <row r="6" spans="1:14" s="35" customFormat="1" ht="31.5" customHeight="1" x14ac:dyDescent="0.25">
      <c r="A6" s="47" t="s">
        <v>10</v>
      </c>
      <c r="B6" s="47"/>
      <c r="C6" s="47"/>
      <c r="D6" s="47"/>
      <c r="E6" s="47"/>
      <c r="F6" s="47"/>
      <c r="G6" s="47"/>
      <c r="H6" s="52">
        <f>+N6</f>
        <v>960.33</v>
      </c>
      <c r="I6" s="52"/>
      <c r="J6" s="33"/>
      <c r="K6" s="33"/>
      <c r="L6" s="33"/>
      <c r="M6" s="33"/>
      <c r="N6" s="34">
        <f>SUM(N5:N5)</f>
        <v>960.33</v>
      </c>
    </row>
    <row r="7" spans="1:14" s="35" customFormat="1" ht="34.5" customHeight="1" x14ac:dyDescent="0.25">
      <c r="A7" s="43" t="s">
        <v>13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9" spans="1:14" x14ac:dyDescent="0.2">
      <c r="A9" s="37" t="s">
        <v>26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9:K9"/>
    <mergeCell ref="A2:N2"/>
    <mergeCell ref="K1:N1"/>
    <mergeCell ref="A7:N7"/>
    <mergeCell ref="H3:J3"/>
    <mergeCell ref="A3:A4"/>
    <mergeCell ref="B3:B4"/>
    <mergeCell ref="A6:G6"/>
    <mergeCell ref="C3:C4"/>
    <mergeCell ref="E3:G3"/>
    <mergeCell ref="D3:D4"/>
    <mergeCell ref="K3:N3"/>
    <mergeCell ref="H6:I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zoomScale="77" zoomScaleNormal="77" workbookViewId="0">
      <selection activeCell="C4" sqref="C4"/>
    </sheetView>
  </sheetViews>
  <sheetFormatPr defaultColWidth="9.140625" defaultRowHeight="12.75" x14ac:dyDescent="0.2"/>
  <cols>
    <col min="1" max="1" width="12.28515625" style="1" customWidth="1"/>
    <col min="2" max="2" width="14.42578125" style="1" customWidth="1"/>
    <col min="3" max="3" width="13.42578125" style="1" customWidth="1"/>
    <col min="4" max="4" width="12.42578125" style="1" bestFit="1" customWidth="1"/>
    <col min="5" max="5" width="13.7109375" style="1" bestFit="1" customWidth="1"/>
    <col min="6" max="7" width="11.710937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2.7109375" style="1" customWidth="1"/>
    <col min="12" max="12" width="9.28515625" style="1" bestFit="1" customWidth="1"/>
    <col min="13" max="13" width="10.28515625" style="1" bestFit="1" customWidth="1"/>
    <col min="14" max="14" width="16.5703125" style="1" customWidth="1"/>
    <col min="15" max="15" width="19.5703125" style="1" bestFit="1" customWidth="1"/>
    <col min="16" max="16" width="12" style="1" customWidth="1"/>
    <col min="17" max="16384" width="9.140625" style="1"/>
  </cols>
  <sheetData>
    <row r="1" spans="1:14" s="4" customFormat="1" ht="30.75" customHeight="1" x14ac:dyDescent="0.25">
      <c r="A1" s="10"/>
      <c r="B1" s="11" t="s">
        <v>5</v>
      </c>
      <c r="C1" s="12" t="s">
        <v>9</v>
      </c>
      <c r="D1" s="3"/>
      <c r="E1" s="3"/>
      <c r="F1" s="3"/>
      <c r="G1" s="3"/>
      <c r="I1" s="3"/>
      <c r="J1" s="3"/>
      <c r="K1" s="3"/>
      <c r="L1" s="3"/>
      <c r="M1" s="3"/>
      <c r="N1" s="2"/>
    </row>
    <row r="2" spans="1:14" s="4" customFormat="1" ht="30.75" customHeight="1" x14ac:dyDescent="0.25">
      <c r="A2" s="13" t="s">
        <v>4</v>
      </c>
      <c r="B2" s="9">
        <f>Лист1!H6</f>
        <v>960.33</v>
      </c>
      <c r="C2" s="14">
        <f>B2/1000</f>
        <v>0.96033000000000002</v>
      </c>
      <c r="D2" s="6"/>
      <c r="E2" s="6"/>
      <c r="F2" s="6"/>
      <c r="G2" s="6"/>
      <c r="H2" s="2"/>
      <c r="I2" s="7"/>
    </row>
    <row r="3" spans="1:14" ht="15.75" x14ac:dyDescent="0.2">
      <c r="A3" s="13" t="s">
        <v>6</v>
      </c>
      <c r="B3" s="9">
        <f>B2*0.01</f>
        <v>9.6033000000000008</v>
      </c>
      <c r="C3" s="14">
        <f>B3/1000</f>
        <v>9.6033000000000004E-3</v>
      </c>
    </row>
    <row r="4" spans="1:14" ht="15.75" x14ac:dyDescent="0.2">
      <c r="A4" s="13" t="s">
        <v>7</v>
      </c>
      <c r="B4" s="9">
        <f>B2*0.05</f>
        <v>48.016500000000008</v>
      </c>
      <c r="C4" s="14">
        <f>B4/1000</f>
        <v>4.8016500000000011E-2</v>
      </c>
      <c r="D4" s="8"/>
      <c r="E4" s="8"/>
      <c r="F4" s="8"/>
      <c r="H4" s="5"/>
    </row>
    <row r="5" spans="1:14" ht="16.5" thickBot="1" x14ac:dyDescent="0.25">
      <c r="A5" s="15" t="s">
        <v>8</v>
      </c>
      <c r="B5" s="16">
        <f>B4*1.5</f>
        <v>72.024750000000012</v>
      </c>
      <c r="C5" s="1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Бухгалтерия</cp:lastModifiedBy>
  <cp:lastPrinted>2025-01-31T08:46:47Z</cp:lastPrinted>
  <dcterms:created xsi:type="dcterms:W3CDTF">2014-01-15T18:15:09Z</dcterms:created>
  <dcterms:modified xsi:type="dcterms:W3CDTF">2026-06-15T04:05:28Z</dcterms:modified>
</cp:coreProperties>
</file>