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pbniif.spbniif\Files\Public\Закупки\ОГЗ\2026\ЕАТ_БЕРЕЗКА п.4\7. Июль\Поставка комплектующих для компьютерной техники (Плес)\"/>
    </mc:Choice>
  </mc:AlternateContent>
  <bookViews>
    <workbookView xWindow="-120" yWindow="-120" windowWidth="29040" windowHeight="15840"/>
  </bookViews>
  <sheets>
    <sheet name="Обоснование НМЦК" sheetId="3" r:id="rId1"/>
  </sheets>
  <definedNames>
    <definedName name="_xlnm._FilterDatabase" localSheetId="0" hidden="1">'Обоснование НМЦК'!$C$1:$C$26</definedName>
  </definedNames>
  <calcPr calcId="162913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" i="3" l="1"/>
  <c r="O20" i="3" s="1"/>
  <c r="M20" i="3"/>
  <c r="K20" i="3"/>
  <c r="J20" i="3"/>
  <c r="I20" i="3"/>
  <c r="N19" i="3"/>
  <c r="O19" i="3" s="1"/>
  <c r="M19" i="3"/>
  <c r="K19" i="3"/>
  <c r="J19" i="3"/>
  <c r="I19" i="3"/>
  <c r="N18" i="3"/>
  <c r="O18" i="3" s="1"/>
  <c r="M18" i="3"/>
  <c r="K18" i="3"/>
  <c r="J18" i="3"/>
  <c r="I18" i="3"/>
  <c r="N17" i="3"/>
  <c r="O17" i="3" s="1"/>
  <c r="O21" i="3" s="1"/>
  <c r="M17" i="3"/>
  <c r="K17" i="3"/>
  <c r="J17" i="3"/>
  <c r="I17" i="3"/>
  <c r="N16" i="3"/>
  <c r="O16" i="3" s="1"/>
  <c r="M16" i="3"/>
  <c r="K16" i="3"/>
  <c r="J16" i="3"/>
  <c r="I16" i="3"/>
  <c r="N15" i="3"/>
  <c r="O15" i="3" s="1"/>
  <c r="M15" i="3"/>
  <c r="K15" i="3"/>
  <c r="L15" i="3" s="1"/>
  <c r="J15" i="3"/>
  <c r="I15" i="3"/>
  <c r="N14" i="3"/>
  <c r="O14" i="3" s="1"/>
  <c r="M14" i="3"/>
  <c r="K14" i="3"/>
  <c r="J14" i="3"/>
  <c r="I14" i="3"/>
  <c r="N13" i="3"/>
  <c r="O13" i="3" s="1"/>
  <c r="M13" i="3"/>
  <c r="K13" i="3"/>
  <c r="J13" i="3"/>
  <c r="I13" i="3"/>
  <c r="L17" i="3" l="1"/>
  <c r="L13" i="3"/>
  <c r="L19" i="3"/>
  <c r="L20" i="3"/>
  <c r="L16" i="3"/>
  <c r="L18" i="3"/>
  <c r="L14" i="3"/>
  <c r="N12" i="3"/>
  <c r="O12" i="3" s="1"/>
  <c r="M12" i="3"/>
  <c r="K12" i="3"/>
  <c r="J12" i="3"/>
  <c r="I12" i="3"/>
  <c r="N11" i="3"/>
  <c r="O11" i="3" s="1"/>
  <c r="M11" i="3"/>
  <c r="K11" i="3"/>
  <c r="J11" i="3"/>
  <c r="I11" i="3"/>
  <c r="N10" i="3"/>
  <c r="O10" i="3" s="1"/>
  <c r="M10" i="3"/>
  <c r="K10" i="3"/>
  <c r="J10" i="3"/>
  <c r="I10" i="3"/>
  <c r="N9" i="3"/>
  <c r="O9" i="3" s="1"/>
  <c r="M9" i="3"/>
  <c r="K9" i="3"/>
  <c r="J9" i="3"/>
  <c r="I9" i="3"/>
  <c r="L12" i="3" l="1"/>
  <c r="L10" i="3"/>
  <c r="L11" i="3"/>
  <c r="L9" i="3"/>
</calcChain>
</file>

<file path=xl/sharedStrings.xml><?xml version="1.0" encoding="utf-8"?>
<sst xmlns="http://schemas.openxmlformats.org/spreadsheetml/2006/main" count="64" uniqueCount="52">
  <si>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</si>
  <si>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</si>
  <si>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</si>
  <si>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</si>
  <si>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</si>
  <si>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</si>
  <si>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КП №1</t>
  </si>
  <si>
    <t>КП №2</t>
  </si>
  <si>
    <t>КП №3</t>
  </si>
  <si>
    <t xml:space="preserve">V - коэф-нт вариации </t>
  </si>
  <si>
    <t>Номер источника ценовой информации (ИЦИ №i) и цена единицы товара, работы, услуги, представленная i-тым ИЦИ (Цi), руб.</t>
  </si>
  <si>
    <t>Характеристики объекта закупки</t>
  </si>
  <si>
    <t>В соответствии с приложением №1 - Описание объекта закупки к извещению</t>
  </si>
  <si>
    <t>Информация о валюте</t>
  </si>
  <si>
    <t>Информация о валюте, используемой для формирования цены контракта и расчетов с поставщиком (подрядчиком, исполнителем): рубль Российской Федерации.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все расчеты производятся в рублях Российской Федерации.</t>
  </si>
  <si>
    <t>&lt;ц&gt; - средн. арифм. величина цены единицы товара, работы, услуги, руб.</t>
  </si>
  <si>
    <t>Средняя цена единицы товара, работы, услуги</t>
  </si>
  <si>
    <t xml:space="preserve">v - кол-во (объем) закупаемого товара (работы, услуги), ед.изм. </t>
  </si>
  <si>
    <t>НМЦК (рын), руб.</t>
  </si>
  <si>
    <t>Расчет НМЦК (рын) произведен по формуле:
V - количество (объем) закупаемого товара, работы, услуги;
n - количество значений, используемых в расчете;
i - номер источника ценовой информации;
Цi - цена единицы товара, работы, услуги</t>
  </si>
  <si>
    <t>На основании проведенного анализа рынка и расчетов НМЦК составляет, руб.:</t>
  </si>
  <si>
    <t>Приложение № 2 к Извещению</t>
  </si>
  <si>
    <t>РАСЧЕТ НМЦК</t>
  </si>
  <si>
    <t>Цена единицы товара, работы, услуги, принятая для расчета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</si>
  <si>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</si>
  <si>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</t>
  </si>
  <si>
    <t>Обоснование начальной (максимальной) цены контракта, 
начальной цены единицы товара (НЦЕ) на поставку комплектующих для компьютерной техники для нужд ФГБУ «СПб НИИФ» Минздрава России в 2026 году (Санаторий Плес)</t>
  </si>
  <si>
    <t xml:space="preserve">Процессор </t>
  </si>
  <si>
    <t>26.20.13.000</t>
  </si>
  <si>
    <t>Видеоплата</t>
  </si>
  <si>
    <t>Код по КТРУ/ОКПД 2</t>
  </si>
  <si>
    <t>26.20.40.190-00000024</t>
  </si>
  <si>
    <t>Оперативная память</t>
  </si>
  <si>
    <t>26.20.22.160</t>
  </si>
  <si>
    <t>Накопитель данных внутренний</t>
  </si>
  <si>
    <t>26.20.21.110-00000002</t>
  </si>
  <si>
    <t>Корпус</t>
  </si>
  <si>
    <t>26.20.11.000</t>
  </si>
  <si>
    <t>Монитор, подключаемый к компьютеру</t>
  </si>
  <si>
    <t>26.20.17.110-00000001</t>
  </si>
  <si>
    <t>Модуль Bluetooth</t>
  </si>
  <si>
    <t>26.30.11.190</t>
  </si>
  <si>
    <t>Модуль Wi-Fi</t>
  </si>
  <si>
    <t>26.30.23.113</t>
  </si>
  <si>
    <t>Порты USB</t>
  </si>
  <si>
    <t>Батарея ноутбука</t>
  </si>
  <si>
    <t>27.20.23.190</t>
  </si>
  <si>
    <t>Платы звуковые, сетевые и аналогичные платы для машин автоматической обработки информации</t>
  </si>
  <si>
    <t>26.12.20.000-00000001</t>
  </si>
  <si>
    <t>Блок питания</t>
  </si>
  <si>
    <t>26.20.40.112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</si>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</sst>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16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36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248478</xdr:colOff>
      <xdr:row>4</xdr:row>
      <xdr:rowOff>182217</xdr:rowOff>
    </xdr:from>
    <xdr:to>
      <xdr:col>3</xdr:col>
      <xdr:colOff>188291</xdr:colOff>
      <xdr:row>4</xdr:row>
      <xdr:rowOff>801977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8326" y="2343978"/>
          <a:ext cx="1612900" cy="6197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topLeftCell="A7" zoomScaleNormal="100" workbookViewId="0">
      <selection activeCell="H18" sqref="H18"/>
    </sheetView>
  </sheetViews>
  <sheetFormatPr defaultRowHeight="15" x14ac:dyDescent="0.25"/>
  <cols>
    <col min="2" max="2" width="29" customWidth="1"/>
    <col min="3" max="3" width="25.140625" customWidth="1"/>
    <col min="4" max="4" width="10.5703125" customWidth="1"/>
    <col min="5" max="5" width="13.42578125" customWidth="1"/>
    <col min="6" max="6" width="17.42578125" customWidth="1"/>
    <col min="7" max="7" width="16.7109375" customWidth="1"/>
    <col min="8" max="8" width="17.85546875" customWidth="1"/>
    <col min="9" max="9" width="11.42578125" customWidth="1"/>
    <col min="13" max="13" width="10.42578125" customWidth="1"/>
    <col min="14" max="14" width="18.28515625" customWidth="1"/>
    <col min="15" max="15" width="19.42578125" customWidth="1"/>
  </cols>
  <sheetData>
    <row r="1" spans="1:15" x14ac:dyDescent="0.25">
      <c r="A1" s="27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6" customHeight="1" x14ac:dyDescent="0.25">
      <c r="A2" s="17" t="s">
        <v>11</v>
      </c>
      <c r="B2" s="17"/>
      <c r="C2" s="18" t="s">
        <v>12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63.75" customHeight="1" x14ac:dyDescent="0.25">
      <c r="A3" s="17" t="s">
        <v>24</v>
      </c>
      <c r="B3" s="17"/>
      <c r="C3" s="19" t="s">
        <v>25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55.5" customHeight="1" x14ac:dyDescent="0.25">
      <c r="A4" s="17" t="s">
        <v>13</v>
      </c>
      <c r="B4" s="17"/>
      <c r="C4" s="19" t="s">
        <v>14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ht="124.5" customHeight="1" x14ac:dyDescent="0.25">
      <c r="A5" s="17" t="s">
        <v>22</v>
      </c>
      <c r="B5" s="17"/>
      <c r="C5" s="20" t="s">
        <v>19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ht="39.75" customHeight="1" x14ac:dyDescent="0.25">
      <c r="A6" s="21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1:15" ht="48.75" customHeight="1" x14ac:dyDescent="0.25">
      <c r="A7" s="25" t="s">
        <v>1</v>
      </c>
      <c r="B7" s="26" t="s">
        <v>2</v>
      </c>
      <c r="C7" s="26" t="s">
        <v>30</v>
      </c>
      <c r="D7" s="26" t="s">
        <v>3</v>
      </c>
      <c r="E7" s="26" t="s">
        <v>17</v>
      </c>
      <c r="F7" s="26" t="s">
        <v>10</v>
      </c>
      <c r="G7" s="26"/>
      <c r="H7" s="26"/>
      <c r="I7" s="29" t="s">
        <v>4</v>
      </c>
      <c r="J7" s="22" t="s">
        <v>5</v>
      </c>
      <c r="K7" s="22"/>
      <c r="L7" s="22"/>
      <c r="M7" s="22" t="s">
        <v>16</v>
      </c>
      <c r="N7" s="23" t="s">
        <v>23</v>
      </c>
      <c r="O7" s="24" t="s">
        <v>18</v>
      </c>
    </row>
    <row r="8" spans="1:15" ht="127.5" x14ac:dyDescent="0.25">
      <c r="A8" s="25"/>
      <c r="B8" s="26"/>
      <c r="C8" s="26"/>
      <c r="D8" s="26"/>
      <c r="E8" s="26"/>
      <c r="F8" s="5" t="s">
        <v>6</v>
      </c>
      <c r="G8" s="5" t="s">
        <v>7</v>
      </c>
      <c r="H8" s="5" t="s">
        <v>8</v>
      </c>
      <c r="I8" s="26"/>
      <c r="J8" s="4" t="s">
        <v>15</v>
      </c>
      <c r="K8" s="5" t="s">
        <v>0</v>
      </c>
      <c r="L8" s="1" t="s">
        <v>9</v>
      </c>
      <c r="M8" s="22"/>
      <c r="N8" s="23"/>
      <c r="O8" s="24"/>
    </row>
    <row r="9" spans="1:15" x14ac:dyDescent="0.25">
      <c r="A9" s="6">
        <v>1</v>
      </c>
      <c r="B9" s="13" t="s">
        <v>27</v>
      </c>
      <c r="C9" s="12" t="s">
        <v>28</v>
      </c>
      <c r="D9" s="7" t="s">
        <v>51</v>
      </c>
      <c r="E9" s="7">
        <v>1</v>
      </c>
      <c r="F9" s="11">
        <v>15000</v>
      </c>
      <c r="G9" s="11">
        <v>14962.5</v>
      </c>
      <c r="H9" s="11">
        <v>15750</v>
      </c>
      <c r="I9" s="9">
        <f t="shared" ref="I9" si="0">COUNT(F9:H9)</f>
        <v>3</v>
      </c>
      <c r="J9" s="9">
        <f t="shared" ref="J9" si="1">IF(ISERR(AVERAGE(F9:H9)),"",AVERAGE(F9:H9))</f>
        <v>15237.5</v>
      </c>
      <c r="K9" s="9">
        <f t="shared" ref="K9" si="2">IF(ISERR(STDEV(F9:H9)),"",STDEV(F9:H9))</f>
        <v>444.23</v>
      </c>
      <c r="L9" s="10">
        <f t="shared" ref="L9" si="3">IF(ISERR(K9/J9),"",K9/J9)</f>
        <v>2.9000000000000001E-2</v>
      </c>
      <c r="M9" s="8">
        <f t="shared" ref="M9" si="4">AVERAGE(F9:H9)</f>
        <v>15237.5</v>
      </c>
      <c r="N9" s="8">
        <f t="shared" ref="N9:N20" si="5">F9</f>
        <v>15000</v>
      </c>
      <c r="O9" s="11">
        <f t="shared" ref="O9" si="6">N9*E9</f>
        <v>15000</v>
      </c>
    </row>
    <row r="10" spans="1:15" x14ac:dyDescent="0.25">
      <c r="A10" s="6">
        <v>2</v>
      </c>
      <c r="B10" s="13" t="s">
        <v>29</v>
      </c>
      <c r="C10" s="7" t="s">
        <v>31</v>
      </c>
      <c r="D10" s="7" t="s">
        <v>51</v>
      </c>
      <c r="E10" s="7">
        <v>1</v>
      </c>
      <c r="F10" s="11">
        <v>30000</v>
      </c>
      <c r="G10" s="11">
        <v>30922.5</v>
      </c>
      <c r="H10" s="11">
        <v>32550</v>
      </c>
      <c r="I10" s="9">
        <f t="shared" ref="I10:I11" si="7">COUNT(F10:H10)</f>
        <v>3</v>
      </c>
      <c r="J10" s="9">
        <f t="shared" ref="J10:J11" si="8">IF(ISERR(AVERAGE(F10:H10)),"",AVERAGE(F10:H10))</f>
        <v>31157.5</v>
      </c>
      <c r="K10" s="9">
        <f t="shared" ref="K10:K11" si="9">IF(ISERR(STDEV(F10:H10)),"",STDEV(F10:H10))</f>
        <v>1291.1400000000001</v>
      </c>
      <c r="L10" s="10">
        <f t="shared" ref="L10:L11" si="10">IF(ISERR(K10/J10),"",K10/J10)</f>
        <v>4.1000000000000002E-2</v>
      </c>
      <c r="M10" s="8">
        <f t="shared" ref="M10:M11" si="11">AVERAGE(F10:H10)</f>
        <v>31157.5</v>
      </c>
      <c r="N10" s="8">
        <f t="shared" si="5"/>
        <v>30000</v>
      </c>
      <c r="O10" s="11">
        <f t="shared" ref="O10:O11" si="12">N10*E10</f>
        <v>30000</v>
      </c>
    </row>
    <row r="11" spans="1:15" x14ac:dyDescent="0.25">
      <c r="A11" s="6">
        <v>3</v>
      </c>
      <c r="B11" s="13" t="s">
        <v>32</v>
      </c>
      <c r="C11" s="7" t="s">
        <v>33</v>
      </c>
      <c r="D11" s="7" t="s">
        <v>51</v>
      </c>
      <c r="E11" s="7">
        <v>1</v>
      </c>
      <c r="F11" s="11">
        <v>15000</v>
      </c>
      <c r="G11" s="11">
        <v>14962.5</v>
      </c>
      <c r="H11" s="11">
        <v>15750</v>
      </c>
      <c r="I11" s="9">
        <f t="shared" si="7"/>
        <v>3</v>
      </c>
      <c r="J11" s="9">
        <f t="shared" si="8"/>
        <v>15237.5</v>
      </c>
      <c r="K11" s="9">
        <f t="shared" si="9"/>
        <v>444.23</v>
      </c>
      <c r="L11" s="10">
        <f t="shared" si="10"/>
        <v>2.9000000000000001E-2</v>
      </c>
      <c r="M11" s="8">
        <f t="shared" si="11"/>
        <v>15237.5</v>
      </c>
      <c r="N11" s="8">
        <f t="shared" si="5"/>
        <v>15000</v>
      </c>
      <c r="O11" s="11">
        <f t="shared" si="12"/>
        <v>15000</v>
      </c>
    </row>
    <row r="12" spans="1:15" x14ac:dyDescent="0.25">
      <c r="A12" s="6">
        <v>4</v>
      </c>
      <c r="B12" s="13" t="s">
        <v>34</v>
      </c>
      <c r="C12" s="7" t="s">
        <v>35</v>
      </c>
      <c r="D12" s="7" t="s">
        <v>51</v>
      </c>
      <c r="E12" s="7">
        <v>1</v>
      </c>
      <c r="F12" s="11">
        <v>7000</v>
      </c>
      <c r="G12" s="11">
        <v>8977.5</v>
      </c>
      <c r="H12" s="11">
        <v>9450</v>
      </c>
      <c r="I12" s="9">
        <f t="shared" ref="I12:I15" si="13">COUNT(F12:H12)</f>
        <v>3</v>
      </c>
      <c r="J12" s="9">
        <f t="shared" ref="J12:J15" si="14">IF(ISERR(AVERAGE(F12:H12)),"",AVERAGE(F12:H12))</f>
        <v>8475.83</v>
      </c>
      <c r="K12" s="9">
        <f t="shared" ref="K12:K15" si="15">IF(ISERR(STDEV(F12:H12)),"",STDEV(F12:H12))</f>
        <v>1299.76</v>
      </c>
      <c r="L12" s="10">
        <f t="shared" ref="L12:L15" si="16">IF(ISERR(K12/J12),"",K12/J12)</f>
        <v>0.153</v>
      </c>
      <c r="M12" s="8">
        <f t="shared" ref="M12:M15" si="17">AVERAGE(F12:H12)</f>
        <v>8475.83</v>
      </c>
      <c r="N12" s="8">
        <f t="shared" si="5"/>
        <v>7000</v>
      </c>
      <c r="O12" s="11">
        <f t="shared" ref="O12:O15" si="18">N12*E12</f>
        <v>7000</v>
      </c>
    </row>
    <row r="13" spans="1:15" x14ac:dyDescent="0.25">
      <c r="A13" s="6">
        <v>5</v>
      </c>
      <c r="B13" s="13" t="s">
        <v>36</v>
      </c>
      <c r="C13" s="7" t="s">
        <v>37</v>
      </c>
      <c r="D13" s="7" t="s">
        <v>51</v>
      </c>
      <c r="E13" s="7">
        <v>1</v>
      </c>
      <c r="F13" s="11">
        <v>12000</v>
      </c>
      <c r="G13" s="11">
        <v>10972.5</v>
      </c>
      <c r="H13" s="11">
        <v>11550</v>
      </c>
      <c r="I13" s="9">
        <f t="shared" si="13"/>
        <v>3</v>
      </c>
      <c r="J13" s="9">
        <f t="shared" si="14"/>
        <v>11507.5</v>
      </c>
      <c r="K13" s="9">
        <f t="shared" si="15"/>
        <v>515.07000000000005</v>
      </c>
      <c r="L13" s="10">
        <f t="shared" si="16"/>
        <v>4.4999999999999998E-2</v>
      </c>
      <c r="M13" s="8">
        <f t="shared" si="17"/>
        <v>11507.5</v>
      </c>
      <c r="N13" s="8">
        <f t="shared" si="5"/>
        <v>12000</v>
      </c>
      <c r="O13" s="11">
        <f t="shared" si="18"/>
        <v>12000</v>
      </c>
    </row>
    <row r="14" spans="1:15" ht="24" x14ac:dyDescent="0.25">
      <c r="A14" s="6">
        <v>6</v>
      </c>
      <c r="B14" s="13" t="s">
        <v>38</v>
      </c>
      <c r="C14" s="7" t="s">
        <v>39</v>
      </c>
      <c r="D14" s="7" t="s">
        <v>51</v>
      </c>
      <c r="E14" s="7">
        <v>1</v>
      </c>
      <c r="F14" s="11">
        <v>10000</v>
      </c>
      <c r="G14" s="11">
        <v>11970</v>
      </c>
      <c r="H14" s="11">
        <v>12600</v>
      </c>
      <c r="I14" s="9">
        <f t="shared" si="13"/>
        <v>3</v>
      </c>
      <c r="J14" s="9">
        <f t="shared" si="14"/>
        <v>11523.33</v>
      </c>
      <c r="K14" s="9">
        <f t="shared" si="15"/>
        <v>1356.33</v>
      </c>
      <c r="L14" s="10">
        <f t="shared" si="16"/>
        <v>0.11799999999999999</v>
      </c>
      <c r="M14" s="8">
        <f t="shared" si="17"/>
        <v>11523.33</v>
      </c>
      <c r="N14" s="8">
        <f t="shared" si="5"/>
        <v>10000</v>
      </c>
      <c r="O14" s="11">
        <f t="shared" si="18"/>
        <v>10000</v>
      </c>
    </row>
    <row r="15" spans="1:15" x14ac:dyDescent="0.25">
      <c r="A15" s="6">
        <v>7</v>
      </c>
      <c r="B15" s="13" t="s">
        <v>40</v>
      </c>
      <c r="C15" s="7" t="s">
        <v>41</v>
      </c>
      <c r="D15" s="7" t="s">
        <v>51</v>
      </c>
      <c r="E15" s="7">
        <v>1</v>
      </c>
      <c r="F15" s="11">
        <v>2000</v>
      </c>
      <c r="G15" s="11">
        <v>1995</v>
      </c>
      <c r="H15" s="11">
        <v>2100</v>
      </c>
      <c r="I15" s="9">
        <f t="shared" si="13"/>
        <v>3</v>
      </c>
      <c r="J15" s="9">
        <f t="shared" si="14"/>
        <v>2031.67</v>
      </c>
      <c r="K15" s="9">
        <f t="shared" si="15"/>
        <v>59.23</v>
      </c>
      <c r="L15" s="10">
        <f t="shared" si="16"/>
        <v>2.9000000000000001E-2</v>
      </c>
      <c r="M15" s="8">
        <f t="shared" si="17"/>
        <v>2031.67</v>
      </c>
      <c r="N15" s="8">
        <f t="shared" si="5"/>
        <v>2000</v>
      </c>
      <c r="O15" s="11">
        <f t="shared" si="18"/>
        <v>2000</v>
      </c>
    </row>
    <row r="16" spans="1:15" x14ac:dyDescent="0.25">
      <c r="A16" s="6">
        <v>8</v>
      </c>
      <c r="B16" s="13" t="s">
        <v>42</v>
      </c>
      <c r="C16" s="7" t="s">
        <v>43</v>
      </c>
      <c r="D16" s="7" t="s">
        <v>51</v>
      </c>
      <c r="E16" s="7">
        <v>1</v>
      </c>
      <c r="F16" s="11">
        <v>3000</v>
      </c>
      <c r="G16" s="11">
        <v>2755</v>
      </c>
      <c r="H16" s="11">
        <v>2900</v>
      </c>
      <c r="I16" s="9">
        <f t="shared" ref="I16:I20" si="19">COUNT(F16:H16)</f>
        <v>3</v>
      </c>
      <c r="J16" s="9">
        <f t="shared" ref="J16:J20" si="20">IF(ISERR(AVERAGE(F16:H16)),"",AVERAGE(F16:H16))</f>
        <v>2885</v>
      </c>
      <c r="K16" s="9">
        <f t="shared" ref="K16:K20" si="21">IF(ISERR(STDEV(F16:H16)),"",STDEV(F16:H16))</f>
        <v>123.19</v>
      </c>
      <c r="L16" s="10">
        <f t="shared" ref="L16:L20" si="22">IF(ISERR(K16/J16),"",K16/J16)</f>
        <v>4.2999999999999997E-2</v>
      </c>
      <c r="M16" s="8">
        <f t="shared" ref="M16:M20" si="23">AVERAGE(F16:H16)</f>
        <v>2885</v>
      </c>
      <c r="N16" s="8">
        <f t="shared" si="5"/>
        <v>3000</v>
      </c>
      <c r="O16" s="11">
        <f t="shared" ref="O16:O20" si="24">N16*E16</f>
        <v>3000</v>
      </c>
    </row>
    <row r="17" spans="1:15" x14ac:dyDescent="0.25">
      <c r="A17" s="6">
        <v>9</v>
      </c>
      <c r="B17" s="13" t="s">
        <v>44</v>
      </c>
      <c r="C17" s="7" t="s">
        <v>41</v>
      </c>
      <c r="D17" s="7" t="s">
        <v>51</v>
      </c>
      <c r="E17" s="7">
        <v>5</v>
      </c>
      <c r="F17" s="11">
        <v>2400</v>
      </c>
      <c r="G17" s="11">
        <v>1995</v>
      </c>
      <c r="H17" s="11">
        <v>2100</v>
      </c>
      <c r="I17" s="9">
        <f t="shared" si="19"/>
        <v>3</v>
      </c>
      <c r="J17" s="9">
        <f t="shared" si="20"/>
        <v>2165</v>
      </c>
      <c r="K17" s="9">
        <f t="shared" si="21"/>
        <v>210.18</v>
      </c>
      <c r="L17" s="10">
        <f t="shared" si="22"/>
        <v>9.7000000000000003E-2</v>
      </c>
      <c r="M17" s="8">
        <f t="shared" si="23"/>
        <v>2165</v>
      </c>
      <c r="N17" s="8">
        <f t="shared" si="5"/>
        <v>2400</v>
      </c>
      <c r="O17" s="11">
        <f t="shared" si="24"/>
        <v>12000</v>
      </c>
    </row>
    <row r="18" spans="1:15" x14ac:dyDescent="0.25">
      <c r="A18" s="6">
        <v>10</v>
      </c>
      <c r="B18" s="13" t="s">
        <v>45</v>
      </c>
      <c r="C18" s="7" t="s">
        <v>46</v>
      </c>
      <c r="D18" s="7" t="s">
        <v>51</v>
      </c>
      <c r="E18" s="7">
        <v>1</v>
      </c>
      <c r="F18" s="11">
        <v>9000</v>
      </c>
      <c r="G18" s="11">
        <v>10972.5</v>
      </c>
      <c r="H18" s="11">
        <v>11550</v>
      </c>
      <c r="I18" s="9">
        <f t="shared" si="19"/>
        <v>3</v>
      </c>
      <c r="J18" s="9">
        <f t="shared" si="20"/>
        <v>10507.5</v>
      </c>
      <c r="K18" s="9">
        <f t="shared" si="21"/>
        <v>1337.08</v>
      </c>
      <c r="L18" s="10">
        <f t="shared" si="22"/>
        <v>0.127</v>
      </c>
      <c r="M18" s="8">
        <f t="shared" si="23"/>
        <v>10507.5</v>
      </c>
      <c r="N18" s="8">
        <f t="shared" si="5"/>
        <v>9000</v>
      </c>
      <c r="O18" s="11">
        <f t="shared" si="24"/>
        <v>9000</v>
      </c>
    </row>
    <row r="19" spans="1:15" ht="48" x14ac:dyDescent="0.25">
      <c r="A19" s="6">
        <v>11</v>
      </c>
      <c r="B19" s="13" t="s">
        <v>47</v>
      </c>
      <c r="C19" s="7" t="s">
        <v>48</v>
      </c>
      <c r="D19" s="7" t="s">
        <v>51</v>
      </c>
      <c r="E19" s="7">
        <v>1</v>
      </c>
      <c r="F19" s="11">
        <v>30000</v>
      </c>
      <c r="G19" s="11">
        <v>36907.5</v>
      </c>
      <c r="H19" s="11">
        <v>38850</v>
      </c>
      <c r="I19" s="9">
        <f t="shared" si="19"/>
        <v>3</v>
      </c>
      <c r="J19" s="9">
        <f t="shared" si="20"/>
        <v>35252.5</v>
      </c>
      <c r="K19" s="9">
        <f t="shared" si="21"/>
        <v>4651.33</v>
      </c>
      <c r="L19" s="10">
        <f t="shared" si="22"/>
        <v>0.13200000000000001</v>
      </c>
      <c r="M19" s="8">
        <f t="shared" si="23"/>
        <v>35252.5</v>
      </c>
      <c r="N19" s="8">
        <f t="shared" si="5"/>
        <v>30000</v>
      </c>
      <c r="O19" s="11">
        <f t="shared" si="24"/>
        <v>30000</v>
      </c>
    </row>
    <row r="20" spans="1:15" x14ac:dyDescent="0.25">
      <c r="A20" s="6">
        <v>12</v>
      </c>
      <c r="B20" s="13" t="s">
        <v>49</v>
      </c>
      <c r="C20" s="7" t="s">
        <v>50</v>
      </c>
      <c r="D20" s="7" t="s">
        <v>51</v>
      </c>
      <c r="E20" s="7">
        <v>1</v>
      </c>
      <c r="F20" s="11">
        <v>3000</v>
      </c>
      <c r="G20" s="11">
        <v>2802.5</v>
      </c>
      <c r="H20" s="11">
        <v>2950</v>
      </c>
      <c r="I20" s="9">
        <f t="shared" si="19"/>
        <v>3</v>
      </c>
      <c r="J20" s="9">
        <f t="shared" si="20"/>
        <v>2917.5</v>
      </c>
      <c r="K20" s="9">
        <f t="shared" si="21"/>
        <v>102.68</v>
      </c>
      <c r="L20" s="10">
        <f t="shared" si="22"/>
        <v>3.5000000000000003E-2</v>
      </c>
      <c r="M20" s="8">
        <f t="shared" si="23"/>
        <v>2917.5</v>
      </c>
      <c r="N20" s="8">
        <f t="shared" si="5"/>
        <v>3000</v>
      </c>
      <c r="O20" s="11">
        <f t="shared" si="24"/>
        <v>3000</v>
      </c>
    </row>
    <row r="21" spans="1:15" x14ac:dyDescent="0.25">
      <c r="A21" s="14" t="s">
        <v>20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2">
        <f>SUM(O9:O20)</f>
        <v>148000</v>
      </c>
    </row>
    <row r="22" spans="1: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1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16.5" customHeight="1" x14ac:dyDescent="0.25"/>
    <row r="25" spans="1:15" ht="16.5" customHeight="1" x14ac:dyDescent="0.25"/>
    <row r="26" spans="1:15" ht="23.25" customHeight="1" x14ac:dyDescent="0.25"/>
  </sheetData>
  <mergeCells count="22">
    <mergeCell ref="A1:O1"/>
    <mergeCell ref="B7:B8"/>
    <mergeCell ref="D7:D8"/>
    <mergeCell ref="E7:E8"/>
    <mergeCell ref="F7:H7"/>
    <mergeCell ref="I7:I8"/>
    <mergeCell ref="A21:N21"/>
    <mergeCell ref="A5:B5"/>
    <mergeCell ref="A2:B2"/>
    <mergeCell ref="A3:B3"/>
    <mergeCell ref="A4:B4"/>
    <mergeCell ref="C2:O2"/>
    <mergeCell ref="C3:O3"/>
    <mergeCell ref="C4:O4"/>
    <mergeCell ref="C5:O5"/>
    <mergeCell ref="A6:O6"/>
    <mergeCell ref="M7:M8"/>
    <mergeCell ref="N7:N8"/>
    <mergeCell ref="O7:O8"/>
    <mergeCell ref="A7:A8"/>
    <mergeCell ref="J7:L7"/>
    <mergeCell ref="C7:C8"/>
  </mergeCells>
  <phoneticPr fontId="5" type="noConversion"/>
  <conditionalFormatting sqref="L9">
    <cfRule type="cellIs" dxfId="35" priority="34" stopIfTrue="1" operator="greaterThanOrEqual">
      <formula>0.33</formula>
    </cfRule>
    <cfRule type="cellIs" dxfId="34" priority="35" stopIfTrue="1" operator="greaterThanOrEqual">
      <formula>0.33</formula>
    </cfRule>
    <cfRule type="cellIs" dxfId="33" priority="36" stopIfTrue="1" operator="between">
      <formula>33</formula>
      <formula>100</formula>
    </cfRule>
  </conditionalFormatting>
  <conditionalFormatting sqref="L10">
    <cfRule type="cellIs" dxfId="32" priority="31" stopIfTrue="1" operator="greaterThanOrEqual">
      <formula>0.33</formula>
    </cfRule>
    <cfRule type="cellIs" dxfId="31" priority="32" stopIfTrue="1" operator="greaterThanOrEqual">
      <formula>0.33</formula>
    </cfRule>
    <cfRule type="cellIs" dxfId="30" priority="33" stopIfTrue="1" operator="between">
      <formula>33</formula>
      <formula>100</formula>
    </cfRule>
  </conditionalFormatting>
  <conditionalFormatting sqref="L11">
    <cfRule type="cellIs" dxfId="29" priority="28" stopIfTrue="1" operator="greaterThanOrEqual">
      <formula>0.33</formula>
    </cfRule>
    <cfRule type="cellIs" dxfId="28" priority="29" stopIfTrue="1" operator="greaterThanOrEqual">
      <formula>0.33</formula>
    </cfRule>
    <cfRule type="cellIs" dxfId="27" priority="30" stopIfTrue="1" operator="between">
      <formula>33</formula>
      <formula>100</formula>
    </cfRule>
  </conditionalFormatting>
  <conditionalFormatting sqref="L12">
    <cfRule type="cellIs" dxfId="26" priority="25" stopIfTrue="1" operator="greaterThanOrEqual">
      <formula>0.33</formula>
    </cfRule>
    <cfRule type="cellIs" dxfId="25" priority="26" stopIfTrue="1" operator="greaterThanOrEqual">
      <formula>0.33</formula>
    </cfRule>
    <cfRule type="cellIs" dxfId="24" priority="27" stopIfTrue="1" operator="between">
      <formula>33</formula>
      <formula>100</formula>
    </cfRule>
  </conditionalFormatting>
  <conditionalFormatting sqref="L13">
    <cfRule type="cellIs" dxfId="23" priority="22" stopIfTrue="1" operator="greaterThanOrEqual">
      <formula>0.33</formula>
    </cfRule>
    <cfRule type="cellIs" dxfId="22" priority="23" stopIfTrue="1" operator="greaterThanOrEqual">
      <formula>0.33</formula>
    </cfRule>
    <cfRule type="cellIs" dxfId="21" priority="24" stopIfTrue="1" operator="between">
      <formula>33</formula>
      <formula>100</formula>
    </cfRule>
  </conditionalFormatting>
  <conditionalFormatting sqref="L14">
    <cfRule type="cellIs" dxfId="20" priority="19" stopIfTrue="1" operator="greaterThanOrEqual">
      <formula>0.33</formula>
    </cfRule>
    <cfRule type="cellIs" dxfId="19" priority="20" stopIfTrue="1" operator="greaterThanOrEqual">
      <formula>0.33</formula>
    </cfRule>
    <cfRule type="cellIs" dxfId="18" priority="21" stopIfTrue="1" operator="between">
      <formula>33</formula>
      <formula>100</formula>
    </cfRule>
  </conditionalFormatting>
  <conditionalFormatting sqref="L15">
    <cfRule type="cellIs" dxfId="17" priority="16" stopIfTrue="1" operator="greaterThanOrEqual">
      <formula>0.33</formula>
    </cfRule>
    <cfRule type="cellIs" dxfId="16" priority="17" stopIfTrue="1" operator="greaterThanOrEqual">
      <formula>0.33</formula>
    </cfRule>
    <cfRule type="cellIs" dxfId="15" priority="18" stopIfTrue="1" operator="between">
      <formula>33</formula>
      <formula>100</formula>
    </cfRule>
  </conditionalFormatting>
  <conditionalFormatting sqref="L16">
    <cfRule type="cellIs" dxfId="14" priority="13" stopIfTrue="1" operator="greaterThanOrEqual">
      <formula>0.33</formula>
    </cfRule>
    <cfRule type="cellIs" dxfId="13" priority="14" stopIfTrue="1" operator="greaterThanOrEqual">
      <formula>0.33</formula>
    </cfRule>
    <cfRule type="cellIs" dxfId="12" priority="15" stopIfTrue="1" operator="between">
      <formula>33</formula>
      <formula>100</formula>
    </cfRule>
  </conditionalFormatting>
  <conditionalFormatting sqref="L17">
    <cfRule type="cellIs" dxfId="11" priority="10" stopIfTrue="1" operator="greaterThanOrEqual">
      <formula>0.33</formula>
    </cfRule>
    <cfRule type="cellIs" dxfId="10" priority="11" stopIfTrue="1" operator="greaterThanOrEqual">
      <formula>0.33</formula>
    </cfRule>
    <cfRule type="cellIs" dxfId="9" priority="12" stopIfTrue="1" operator="between">
      <formula>33</formula>
      <formula>100</formula>
    </cfRule>
  </conditionalFormatting>
  <conditionalFormatting sqref="L18">
    <cfRule type="cellIs" dxfId="8" priority="7" stopIfTrue="1" operator="greaterThanOrEqual">
      <formula>0.33</formula>
    </cfRule>
    <cfRule type="cellIs" dxfId="7" priority="8" stopIfTrue="1" operator="greaterThanOrEqual">
      <formula>0.33</formula>
    </cfRule>
    <cfRule type="cellIs" dxfId="6" priority="9" stopIfTrue="1" operator="between">
      <formula>33</formula>
      <formula>100</formula>
    </cfRule>
  </conditionalFormatting>
  <conditionalFormatting sqref="L19">
    <cfRule type="cellIs" dxfId="5" priority="4" stopIfTrue="1" operator="greaterThanOrEqual">
      <formula>0.33</formula>
    </cfRule>
    <cfRule type="cellIs" dxfId="4" priority="5" stopIfTrue="1" operator="greaterThanOrEqual">
      <formula>0.33</formula>
    </cfRule>
    <cfRule type="cellIs" dxfId="3" priority="6" stopIfTrue="1" operator="between">
      <formula>33</formula>
      <formula>100</formula>
    </cfRule>
  </conditionalFormatting>
  <conditionalFormatting sqref="L20">
    <cfRule type="cellIs" dxfId="2" priority="1" stopIfTrue="1" operator="greaterThanOrEqual">
      <formula>0.33</formula>
    </cfRule>
    <cfRule type="cellIs" dxfId="1" priority="2" stopIfTrue="1" operator="greaterThanOrEqual">
      <formula>0.33</formula>
    </cfRule>
    <cfRule type="cellIs" dxfId="0" priority="3" stopIfTrue="1" operator="between">
      <formula>33</formula>
      <formula>100</formula>
    </cfRule>
  </conditionalFormatting>
  <pageMargins left="0.7" right="0.7" top="0.75" bottom="0.75" header="0.3" footer="0.3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Гурченко Анастасия Геннадьевна</cp:lastModifiedBy>
  <cp:lastPrinted>2025-11-07T14:55:14Z</cp:lastPrinted>
  <dcterms:created xsi:type="dcterms:W3CDTF">2018-02-08T09:44:50Z</dcterms:created>
  <dcterms:modified xsi:type="dcterms:W3CDTF">2026-07-22T11:29:44Z</dcterms:modified>
</cp:coreProperties>
</file>