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2026\44-ФЗ\ЕД.ПОСТАВЩИК\ЕАТ\1.Аптека\В РАБОТЕ\Микафугин 100,Микафунгин 50,Парацетамол р-р\на размещение\"/>
    </mc:Choice>
  </mc:AlternateContent>
  <bookViews>
    <workbookView xWindow="4785" yWindow="660" windowWidth="10575" windowHeight="6675" activeTab="2"/>
  </bookViews>
  <sheets>
    <sheet name="НМЦК" sheetId="1" r:id="rId1"/>
    <sheet name="Лист2" sheetId="11" r:id="rId2"/>
    <sheet name="кп" sheetId="9" r:id="rId3"/>
  </sheets>
  <definedNames>
    <definedName name="_xlnm.Print_Area" localSheetId="0">НМЦК!$A$1:$X$24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3" i="1" l="1"/>
  <c r="X12" i="1"/>
  <c r="Q12" i="1"/>
  <c r="T12" i="1" s="1"/>
  <c r="L21" i="11"/>
  <c r="K21" i="11"/>
  <c r="K20" i="11"/>
  <c r="K19" i="11"/>
  <c r="K18" i="11"/>
  <c r="K17" i="11"/>
  <c r="K16" i="11"/>
  <c r="K15" i="11"/>
  <c r="I21" i="11"/>
  <c r="J21" i="11"/>
  <c r="G21" i="11"/>
  <c r="H21" i="11"/>
  <c r="E21" i="11"/>
  <c r="D21" i="11"/>
  <c r="Q13" i="1"/>
  <c r="I11" i="11"/>
  <c r="J11" i="11"/>
  <c r="G11" i="11"/>
  <c r="H11" i="11"/>
  <c r="D11" i="11"/>
  <c r="X11" i="1"/>
  <c r="V11" i="1"/>
  <c r="V12" i="1"/>
  <c r="Q11" i="1"/>
  <c r="T11" i="1" s="1"/>
  <c r="I3" i="11"/>
  <c r="J3" i="11"/>
  <c r="G3" i="11"/>
  <c r="H3" i="11"/>
  <c r="F3" i="11"/>
  <c r="E3" i="11"/>
  <c r="J11" i="1"/>
  <c r="J12" i="1"/>
  <c r="J13" i="1"/>
  <c r="H11" i="1"/>
  <c r="H12" i="1"/>
  <c r="H13" i="1"/>
  <c r="F11" i="1"/>
  <c r="F12" i="1"/>
  <c r="O12" i="1" s="1"/>
  <c r="F13" i="1"/>
  <c r="L1" i="9"/>
  <c r="M3" i="9"/>
  <c r="J3" i="9"/>
  <c r="G3" i="9"/>
  <c r="M12" i="1" l="1"/>
  <c r="L11" i="1"/>
  <c r="X14" i="1"/>
  <c r="O11" i="1"/>
  <c r="M11" i="1"/>
  <c r="N11" i="1" s="1"/>
  <c r="L12" i="1"/>
  <c r="N12" i="1" l="1"/>
  <c r="V13" i="1"/>
  <c r="M2" i="9" l="1"/>
  <c r="J2" i="9"/>
  <c r="T13" i="1" l="1"/>
  <c r="G2" i="9" l="1"/>
  <c r="M1" i="9"/>
  <c r="J1" i="9"/>
  <c r="G1" i="9"/>
  <c r="O13" i="1" l="1"/>
  <c r="M13" i="1"/>
  <c r="L13" i="1"/>
  <c r="N13" i="1" l="1"/>
  <c r="AB13" i="1" l="1"/>
  <c r="AE13" i="1" l="1"/>
  <c r="AF13" i="1" s="1"/>
  <c r="AC13" i="1"/>
  <c r="AH13" i="1" l="1"/>
  <c r="AI13" i="1" s="1"/>
  <c r="AC14" i="1" l="1"/>
  <c r="AF14" i="1" l="1"/>
  <c r="AI14" i="1"/>
</calcChain>
</file>

<file path=xl/sharedStrings.xml><?xml version="1.0" encoding="utf-8"?>
<sst xmlns="http://schemas.openxmlformats.org/spreadsheetml/2006/main" count="95" uniqueCount="58">
  <si>
    <t>№</t>
  </si>
  <si>
    <t>Потребность (лекарственная форма, дозировка, фасовка)</t>
  </si>
  <si>
    <t>Ед.изм.</t>
  </si>
  <si>
    <t>Кол-во</t>
  </si>
  <si>
    <t>Наименование предмета контракта</t>
  </si>
  <si>
    <t>Коммерческие предложения</t>
  </si>
  <si>
    <t>Однородность совокупности значений выявленных цен, используемых в расчете цена контракта</t>
  </si>
  <si>
    <t xml:space="preserve">Цена единицы планируемого к закупке лекарственного средства </t>
  </si>
  <si>
    <t>grls.rosminzdrav.ru</t>
  </si>
  <si>
    <t>Заключенные заказчиком контракты (договора) за предшествующие 12 месяцев (без учета НДС и оптовой надбавки)</t>
  </si>
  <si>
    <t>Средневзвешенная цена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</si>
  <si>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</si>
  <si>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</si>
  <si>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Цена единицы планируемого  к закупке лекарственного средства с учетом НДС и оптовой надбавки</t>
  </si>
  <si>
    <t>НМЦК с учетом округления цены за единицу (руб.)*</t>
  </si>
  <si>
    <t>Цена</t>
  </si>
  <si>
    <t>Сред. арифм. цена за ед &lt;ц&gt;</t>
  </si>
  <si>
    <t>Сред. квадратич. отклонение</t>
  </si>
  <si>
    <t>Коэффициент вариации цен  V (%)</t>
  </si>
  <si>
    <t>Цена (руб. за ед. изм)</t>
  </si>
  <si>
    <t>кол-во закупленных лекарственных препаратов в ед изм</t>
  </si>
  <si>
    <t>Общая стоимость (руб.)</t>
  </si>
  <si>
    <t>Расчет произведен с помощью стандартных функций табличного редактора EXCEL.</t>
  </si>
  <si>
    <t>к-во уп</t>
  </si>
  <si>
    <t>цена за уп</t>
  </si>
  <si>
    <t>сумма</t>
  </si>
  <si>
    <t>ОМС по НМЦК</t>
  </si>
  <si>
    <t xml:space="preserve">ВМП по НМЦК </t>
  </si>
  <si>
    <t>Вб по НМЦК</t>
  </si>
  <si>
    <t>мл</t>
  </si>
  <si>
    <t>КП-1</t>
  </si>
  <si>
    <t>КП-3</t>
  </si>
  <si>
    <t>КП-2</t>
  </si>
  <si>
    <t xml:space="preserve">ОБОСНОВАНИЕ НАЧАЛЬНОЙ (МАКСИМАЛЬНОЙ) ЦЕНЫ КОНТРАКТА
Определение и обоснование начальной (максимальной) цены контракта проведено в соответствии с положениями ч.22,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 и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утвержденных приказом Министерства Здравоохранения РФ от 19.12.2019 № 1064н. 
</t>
  </si>
  <si>
    <t>Парацетамол</t>
  </si>
  <si>
    <t>МИКАФУНГИН</t>
  </si>
  <si>
    <t>Парацетамол Б. Браун, р-р д/инф. 10 мг/мл, фл. 100 мл, кор. 10</t>
  </si>
  <si>
    <t>40020226B до 31.01.28</t>
  </si>
  <si>
    <t>кор. 10</t>
  </si>
  <si>
    <t>Ацеталган, р-р д/инф. 10 мг/мл, бан. 100 мл, ящ. картон 1</t>
  </si>
  <si>
    <t>A561125 до 30.11.27</t>
  </si>
  <si>
    <t>ящ. картон 1</t>
  </si>
  <si>
    <t>24-ЭА/2026 от 24.02.2026 на исполнении</t>
  </si>
  <si>
    <t>Микафуцид, лиоф. д/приг. р-ра д/инф. 100 мг, фл. 100 мг, пач. картон. 1</t>
  </si>
  <si>
    <t>50825 до 31.07.28</t>
  </si>
  <si>
    <t>пач. картон. 1</t>
  </si>
  <si>
    <t>Микафуцид, лиоф. д/приг. р-ра д/инф. 50 мг, фл. 50 мг, пач. картон. 1</t>
  </si>
  <si>
    <t>30425 до 31.03.28</t>
  </si>
  <si>
    <t>40725 до 30.06.28</t>
  </si>
  <si>
    <t>61025 до 30.09.28</t>
  </si>
  <si>
    <t xml:space="preserve">Раствор для инфузий 10мг/мл </t>
  </si>
  <si>
    <t>Лиофилизат для приготовления раствора для инфузий 50МГ</t>
  </si>
  <si>
    <t>Лиофилизат для приготовления раствора для инфузий 100МГ</t>
  </si>
  <si>
    <t>КП №1023 от19.08.2026</t>
  </si>
  <si>
    <t>КП №1030 от 20.08.2026</t>
  </si>
  <si>
    <t>КП №1031 от 20.08.2026</t>
  </si>
  <si>
    <t>Исп.                               Буркица А.А</t>
  </si>
  <si>
    <t>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</si>
</sst>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7" formatCode="0.000"/>
    <numFmt numFmtId="168" formatCode="#,##0.0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8" fillId="0" borderId="0"/>
    <xf numFmtId="16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3" fillId="0" borderId="0"/>
    <xf numFmtId="0" fontId="14" fillId="0" borderId="0"/>
  </cellStyleXfs>
  <cellXfs count="46">
    <xf numFmtId="0" fontId="0" fillId="0" borderId="0" xfId="0"/>
    <xf numFmtId="4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7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4" fillId="0" borderId="5" xfId="12" applyNumberFormat="1" applyFont="1" applyBorder="1" applyAlignment="1">
      <alignment vertical="top" wrapText="1"/>
    </xf>
    <xf numFmtId="167" fontId="14" fillId="0" borderId="5" xfId="12" applyNumberFormat="1" applyFont="1" applyBorder="1" applyAlignment="1">
      <alignment horizontal="right" vertical="top" wrapText="1"/>
    </xf>
    <xf numFmtId="168" fontId="14" fillId="0" borderId="5" xfId="12" applyNumberFormat="1" applyFont="1" applyBorder="1" applyAlignment="1">
      <alignment horizontal="right" vertical="top" wrapText="1"/>
    </xf>
    <xf numFmtId="2" fontId="14" fillId="0" borderId="5" xfId="12" applyNumberFormat="1" applyFont="1" applyBorder="1" applyAlignment="1">
      <alignment horizontal="right" vertical="top" wrapText="1"/>
    </xf>
    <xf numFmtId="4" fontId="14" fillId="0" borderId="5" xfId="12" applyNumberFormat="1" applyFont="1" applyBorder="1" applyAlignment="1">
      <alignment horizontal="right" vertical="top" wrapText="1"/>
    </xf>
    <xf numFmtId="4" fontId="14" fillId="0" borderId="5" xfId="12" applyNumberFormat="1" applyFont="1" applyBorder="1" applyAlignment="1">
      <alignment horizontal="right" vertical="top"/>
    </xf>
    <xf numFmtId="0" fontId="14" fillId="0" borderId="0" xfId="12" applyNumberFormat="1" applyFont="1" applyBorder="1" applyAlignment="1">
      <alignment vertical="top" wrapText="1"/>
    </xf>
    <xf numFmtId="167" fontId="14" fillId="0" borderId="0" xfId="12" applyNumberFormat="1" applyFont="1" applyBorder="1" applyAlignment="1">
      <alignment horizontal="right" vertical="top" wrapText="1"/>
    </xf>
    <xf numFmtId="2" fontId="14" fillId="0" borderId="0" xfId="12" applyNumberFormat="1" applyFont="1" applyBorder="1" applyAlignment="1">
      <alignment horizontal="right" vertical="top" wrapText="1"/>
    </xf>
    <xf numFmtId="4" fontId="14" fillId="0" borderId="0" xfId="12" applyNumberFormat="1" applyFont="1" applyBorder="1" applyAlignment="1">
      <alignment horizontal="right" vertical="top" wrapText="1"/>
    </xf>
    <xf numFmtId="4" fontId="14" fillId="0" borderId="0" xfId="12" applyNumberFormat="1" applyFont="1" applyBorder="1" applyAlignment="1">
      <alignment horizontal="right" vertical="top"/>
    </xf>
    <xf numFmtId="167" fontId="14" fillId="0" borderId="0" xfId="12" applyNumberFormat="1" applyFont="1" applyBorder="1" applyAlignment="1">
      <alignment vertical="top" wrapText="1"/>
    </xf>
    <xf numFmtId="167" fontId="0" fillId="0" borderId="0" xfId="0" applyNumberFormat="1"/>
    <xf numFmtId="4" fontId="0" fillId="0" borderId="0" xfId="0" applyNumberFormat="1" applyFill="1" applyBorder="1"/>
    <xf numFmtId="0" fontId="1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4" fontId="6" fillId="0" borderId="1" xfId="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8" fillId="2" borderId="0" xfId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3">
    <cellStyle name="Обычный" xfId="0" builtinId="0"/>
    <cellStyle name="Обычный 10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7 2" xfId="10"/>
    <cellStyle name="Обычный 8" xfId="8"/>
    <cellStyle name="Обычный 9" xfId="9"/>
    <cellStyle name="Обычный_Лист2" xfId="12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"/>
  <sheetViews>
    <sheetView topLeftCell="D1" zoomScale="87" zoomScaleNormal="87" workbookViewId="0">
      <selection activeCell="AO1" sqref="AJ1:AO1048576"/>
    </sheetView>
  </sheetViews>
  <sheetFormatPr defaultRowHeight="12.75" x14ac:dyDescent="0.25"/>
  <cols>
    <col min="1" max="1" width="3.42578125" style="30" customWidth="1"/>
    <col min="2" max="2" width="20.5703125" style="30" customWidth="1"/>
    <col min="3" max="3" width="28.85546875" style="30" customWidth="1"/>
    <col min="4" max="4" width="8.28515625" style="30" customWidth="1"/>
    <col min="5" max="5" width="7" style="30" customWidth="1"/>
    <col min="6" max="6" width="8.7109375" style="30" customWidth="1"/>
    <col min="7" max="7" width="8.5703125" style="30" customWidth="1"/>
    <col min="8" max="8" width="8.42578125" style="30" customWidth="1"/>
    <col min="9" max="9" width="9.140625" style="30"/>
    <col min="10" max="10" width="8.7109375" style="30" customWidth="1"/>
    <col min="11" max="14" width="9.140625" style="30"/>
    <col min="15" max="15" width="12.140625" style="30" customWidth="1"/>
    <col min="16" max="16" width="11.85546875" style="30" bestFit="1" customWidth="1"/>
    <col min="17" max="18" width="9.140625" style="30"/>
    <col min="19" max="19" width="12.42578125" style="30" customWidth="1"/>
    <col min="20" max="20" width="9.140625" style="30"/>
    <col min="21" max="21" width="10.5703125" style="30" customWidth="1"/>
    <col min="22" max="22" width="11" style="30" customWidth="1"/>
    <col min="23" max="23" width="10" style="30" customWidth="1"/>
    <col min="24" max="24" width="13.85546875" style="30" customWidth="1"/>
    <col min="25" max="25" width="8.5703125" style="30" customWidth="1"/>
    <col min="26" max="26" width="10.42578125" style="30" customWidth="1"/>
    <col min="27" max="27" width="9.140625" style="30" hidden="1" customWidth="1"/>
    <col min="28" max="28" width="12" style="30" hidden="1" customWidth="1"/>
    <col min="29" max="29" width="13.85546875" style="30" hidden="1" customWidth="1"/>
    <col min="30" max="30" width="10.5703125" style="30" hidden="1" customWidth="1"/>
    <col min="31" max="31" width="11.28515625" style="30" hidden="1" customWidth="1"/>
    <col min="32" max="32" width="14.85546875" style="30" hidden="1" customWidth="1"/>
    <col min="33" max="34" width="9.140625" style="30" hidden="1" customWidth="1"/>
    <col min="35" max="35" width="10.28515625" style="30" hidden="1" customWidth="1"/>
    <col min="36" max="16384" width="9.140625" style="30"/>
  </cols>
  <sheetData>
    <row r="1" spans="1:35" x14ac:dyDescent="0.25">
      <c r="A1" s="35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AA1" s="26"/>
    </row>
    <row r="2" spans="1:3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AA2" s="26"/>
    </row>
    <row r="3" spans="1:3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AA3" s="26"/>
    </row>
    <row r="4" spans="1:3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AA4" s="26"/>
    </row>
    <row r="5" spans="1:35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AA5" s="27"/>
    </row>
    <row r="6" spans="1:35" ht="17.25" customHeight="1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35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35" s="31" customFormat="1" ht="30.75" customHeight="1" x14ac:dyDescent="0.25">
      <c r="A8" s="38" t="s">
        <v>0</v>
      </c>
      <c r="B8" s="38" t="s">
        <v>4</v>
      </c>
      <c r="C8" s="38" t="s">
        <v>1</v>
      </c>
      <c r="D8" s="38" t="s">
        <v>2</v>
      </c>
      <c r="E8" s="38" t="s">
        <v>3</v>
      </c>
      <c r="F8" s="38" t="s">
        <v>5</v>
      </c>
      <c r="G8" s="38"/>
      <c r="H8" s="38"/>
      <c r="I8" s="38"/>
      <c r="J8" s="38"/>
      <c r="K8" s="38"/>
      <c r="L8" s="38" t="s">
        <v>6</v>
      </c>
      <c r="M8" s="38"/>
      <c r="N8" s="38"/>
      <c r="O8" s="38" t="s">
        <v>7</v>
      </c>
      <c r="P8" s="38" t="s">
        <v>8</v>
      </c>
      <c r="Q8" s="38" t="s">
        <v>9</v>
      </c>
      <c r="R8" s="38"/>
      <c r="S8" s="38"/>
      <c r="T8" s="38" t="s">
        <v>10</v>
      </c>
      <c r="U8" s="38" t="s">
        <v>11</v>
      </c>
      <c r="V8" s="38" t="s">
        <v>12</v>
      </c>
      <c r="W8" s="38" t="s">
        <v>13</v>
      </c>
      <c r="X8" s="38" t="s">
        <v>14</v>
      </c>
    </row>
    <row r="9" spans="1:35" s="31" customFormat="1" ht="95.25" customHeight="1" x14ac:dyDescent="0.25">
      <c r="A9" s="38"/>
      <c r="B9" s="38"/>
      <c r="C9" s="38"/>
      <c r="D9" s="38"/>
      <c r="E9" s="38"/>
      <c r="F9" s="23" t="s">
        <v>15</v>
      </c>
      <c r="G9" s="23" t="s">
        <v>55</v>
      </c>
      <c r="H9" s="23" t="s">
        <v>15</v>
      </c>
      <c r="I9" s="23" t="s">
        <v>54</v>
      </c>
      <c r="J9" s="23" t="s">
        <v>15</v>
      </c>
      <c r="K9" s="23" t="s">
        <v>53</v>
      </c>
      <c r="L9" s="23" t="s">
        <v>16</v>
      </c>
      <c r="M9" s="23" t="s">
        <v>17</v>
      </c>
      <c r="N9" s="23" t="s">
        <v>18</v>
      </c>
      <c r="O9" s="38"/>
      <c r="P9" s="38"/>
      <c r="Q9" s="23" t="s">
        <v>19</v>
      </c>
      <c r="R9" s="23" t="s">
        <v>20</v>
      </c>
      <c r="S9" s="23" t="s">
        <v>21</v>
      </c>
      <c r="T9" s="38"/>
      <c r="U9" s="38"/>
      <c r="V9" s="38"/>
      <c r="W9" s="38"/>
      <c r="X9" s="38"/>
      <c r="AA9" s="38" t="s">
        <v>27</v>
      </c>
      <c r="AB9" s="38"/>
      <c r="AC9" s="38"/>
      <c r="AD9" s="38" t="s">
        <v>26</v>
      </c>
      <c r="AE9" s="38"/>
      <c r="AF9" s="38"/>
      <c r="AG9" s="38" t="s">
        <v>28</v>
      </c>
      <c r="AH9" s="38"/>
      <c r="AI9" s="38"/>
    </row>
    <row r="10" spans="1:35" x14ac:dyDescent="0.25">
      <c r="A10" s="4">
        <v>1</v>
      </c>
      <c r="B10" s="4">
        <v>2</v>
      </c>
      <c r="C10" s="4">
        <v>3</v>
      </c>
      <c r="D10" s="28">
        <v>4</v>
      </c>
      <c r="E10" s="28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  <c r="T10" s="4">
        <v>20</v>
      </c>
      <c r="U10" s="4">
        <v>21</v>
      </c>
      <c r="V10" s="4">
        <v>22</v>
      </c>
      <c r="W10" s="4">
        <v>23</v>
      </c>
      <c r="X10" s="4">
        <v>24</v>
      </c>
      <c r="AA10" s="4" t="s">
        <v>23</v>
      </c>
      <c r="AB10" s="4" t="s">
        <v>24</v>
      </c>
      <c r="AC10" s="4" t="s">
        <v>25</v>
      </c>
      <c r="AD10" s="4" t="s">
        <v>23</v>
      </c>
      <c r="AE10" s="4" t="s">
        <v>24</v>
      </c>
      <c r="AF10" s="4" t="s">
        <v>25</v>
      </c>
      <c r="AG10" s="4" t="s">
        <v>23</v>
      </c>
      <c r="AH10" s="4" t="s">
        <v>24</v>
      </c>
      <c r="AI10" s="4" t="s">
        <v>25</v>
      </c>
    </row>
    <row r="11" spans="1:35" x14ac:dyDescent="0.25">
      <c r="A11" s="4">
        <v>1</v>
      </c>
      <c r="B11" s="29" t="s">
        <v>34</v>
      </c>
      <c r="C11" s="29" t="s">
        <v>50</v>
      </c>
      <c r="D11" s="28" t="s">
        <v>29</v>
      </c>
      <c r="E11" s="7">
        <v>20000</v>
      </c>
      <c r="F11" s="2">
        <f>кп!G1</f>
        <v>0.69599999999999995</v>
      </c>
      <c r="G11" s="4" t="s">
        <v>30</v>
      </c>
      <c r="H11" s="2">
        <f>кп!J1</f>
        <v>0.69599999999999995</v>
      </c>
      <c r="I11" s="4" t="s">
        <v>32</v>
      </c>
      <c r="J11" s="2">
        <f>кп!M1</f>
        <v>0.61892999999999998</v>
      </c>
      <c r="K11" s="4" t="s">
        <v>31</v>
      </c>
      <c r="L11" s="5">
        <f t="shared" ref="L11:L12" si="0">AVERAGE(F11,H11,J11)</f>
        <v>0.67031000000000007</v>
      </c>
      <c r="M11" s="5">
        <f t="shared" ref="M11:M12" si="1">STDEV(F11,H11,J11)</f>
        <v>4.4496385246444441E-2</v>
      </c>
      <c r="N11" s="5">
        <f t="shared" ref="N11:N12" si="2">M11/L11*100</f>
        <v>6.6381801325423222</v>
      </c>
      <c r="O11" s="6">
        <f t="shared" ref="O11:O12" si="3">MIN(F11,H11,J11)</f>
        <v>0.61892999999999998</v>
      </c>
      <c r="P11" s="2">
        <v>0.54720000000000002</v>
      </c>
      <c r="Q11" s="2">
        <f>S11/R11</f>
        <v>0.56363640000000004</v>
      </c>
      <c r="R11" s="2">
        <v>50000</v>
      </c>
      <c r="S11" s="2">
        <v>28181.82</v>
      </c>
      <c r="T11" s="5">
        <f t="shared" ref="T11:T12" si="4">Q11</f>
        <v>0.56363640000000004</v>
      </c>
      <c r="U11" s="2">
        <v>0.62</v>
      </c>
      <c r="V11" s="2">
        <f t="shared" ref="V11:V12" si="5">U11*1.1</f>
        <v>0.68200000000000005</v>
      </c>
      <c r="W11" s="2">
        <v>0.83960000000000001</v>
      </c>
      <c r="X11" s="2">
        <f>Y11*E11</f>
        <v>16792</v>
      </c>
      <c r="Y11" s="30">
        <v>0.83960000000000001</v>
      </c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25.5" x14ac:dyDescent="0.25">
      <c r="A12" s="4">
        <v>2</v>
      </c>
      <c r="B12" s="29" t="s">
        <v>35</v>
      </c>
      <c r="C12" s="8" t="s">
        <v>51</v>
      </c>
      <c r="D12" s="28" t="s">
        <v>57</v>
      </c>
      <c r="E12" s="7">
        <v>1100</v>
      </c>
      <c r="F12" s="2">
        <f>кп!G2</f>
        <v>42.217799999999997</v>
      </c>
      <c r="G12" s="4" t="s">
        <v>30</v>
      </c>
      <c r="H12" s="2">
        <f>кп!J2</f>
        <v>42.217799999999997</v>
      </c>
      <c r="I12" s="4" t="s">
        <v>32</v>
      </c>
      <c r="J12" s="2">
        <f>кп!M2</f>
        <v>42.217799999999997</v>
      </c>
      <c r="K12" s="4" t="s">
        <v>31</v>
      </c>
      <c r="L12" s="5">
        <f t="shared" si="0"/>
        <v>42.217799999999997</v>
      </c>
      <c r="M12" s="5">
        <f t="shared" si="1"/>
        <v>0</v>
      </c>
      <c r="N12" s="5">
        <f t="shared" si="2"/>
        <v>0</v>
      </c>
      <c r="O12" s="6">
        <f t="shared" si="3"/>
        <v>42.217799999999997</v>
      </c>
      <c r="P12" s="2">
        <v>39.448</v>
      </c>
      <c r="Q12" s="2">
        <f>S12/R12</f>
        <v>35.813710810810811</v>
      </c>
      <c r="R12" s="2">
        <v>7400</v>
      </c>
      <c r="S12" s="2">
        <v>265021.46000000002</v>
      </c>
      <c r="T12" s="5">
        <f t="shared" si="4"/>
        <v>35.813710810810811</v>
      </c>
      <c r="U12" s="2">
        <v>42.22</v>
      </c>
      <c r="V12" s="2">
        <f t="shared" si="5"/>
        <v>46.442</v>
      </c>
      <c r="W12" s="2">
        <v>51</v>
      </c>
      <c r="X12" s="2">
        <f>Y12*E12</f>
        <v>56100</v>
      </c>
      <c r="Y12" s="30">
        <v>51</v>
      </c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5.5" x14ac:dyDescent="0.25">
      <c r="A13" s="4">
        <v>3</v>
      </c>
      <c r="B13" s="29" t="s">
        <v>35</v>
      </c>
      <c r="C13" s="8" t="s">
        <v>52</v>
      </c>
      <c r="D13" s="4" t="s">
        <v>57</v>
      </c>
      <c r="E13" s="7">
        <v>800</v>
      </c>
      <c r="F13" s="2">
        <f>кп!G3</f>
        <v>39.978299999999997</v>
      </c>
      <c r="G13" s="4" t="s">
        <v>30</v>
      </c>
      <c r="H13" s="2">
        <f>кп!J3</f>
        <v>39.978299999999997</v>
      </c>
      <c r="I13" s="4" t="s">
        <v>32</v>
      </c>
      <c r="J13" s="2">
        <f>кп!M3</f>
        <v>39.978299999999997</v>
      </c>
      <c r="K13" s="4" t="s">
        <v>31</v>
      </c>
      <c r="L13" s="5">
        <f t="shared" ref="L13" si="6">AVERAGE(F13,H13,J13)</f>
        <v>39.978299999999997</v>
      </c>
      <c r="M13" s="5">
        <f t="shared" ref="M13" si="7">STDEV(F13,H13,J13)</f>
        <v>0</v>
      </c>
      <c r="N13" s="5">
        <f t="shared" ref="N13" si="8">M13/L13*100</f>
        <v>0</v>
      </c>
      <c r="O13" s="6">
        <f t="shared" ref="O13" si="9">MIN(F13,H13,J13)</f>
        <v>39.978299999999997</v>
      </c>
      <c r="P13" s="34">
        <v>37.103000000000002</v>
      </c>
      <c r="Q13" s="2">
        <f>S13/R13</f>
        <v>39.982500000000002</v>
      </c>
      <c r="R13" s="2">
        <v>3000</v>
      </c>
      <c r="S13" s="2">
        <v>119947.5</v>
      </c>
      <c r="T13" s="5">
        <f t="shared" ref="T13" si="10">Q13</f>
        <v>39.982500000000002</v>
      </c>
      <c r="U13" s="2">
        <v>39.979999999999997</v>
      </c>
      <c r="V13" s="2">
        <f>U13*1.1</f>
        <v>43.978000000000002</v>
      </c>
      <c r="W13" s="2">
        <v>48.3</v>
      </c>
      <c r="X13" s="2">
        <f>Y13*E13</f>
        <v>38640</v>
      </c>
      <c r="Y13" s="25">
        <v>48.3</v>
      </c>
      <c r="AA13" s="4">
        <v>20</v>
      </c>
      <c r="AB13" s="2">
        <f t="shared" ref="AB13" si="11">X13/(AA13+AD13+AG13)</f>
        <v>772.8</v>
      </c>
      <c r="AC13" s="2">
        <f t="shared" ref="AC13" si="12">AB13*AA13</f>
        <v>15456</v>
      </c>
      <c r="AD13" s="4">
        <v>30</v>
      </c>
      <c r="AE13" s="2">
        <f t="shared" ref="AE13" si="13">AB13</f>
        <v>772.8</v>
      </c>
      <c r="AF13" s="2">
        <f t="shared" ref="AF13" si="14">AE13*AD13</f>
        <v>23184</v>
      </c>
      <c r="AG13" s="4"/>
      <c r="AH13" s="2">
        <f t="shared" ref="AH13" si="15">AE13</f>
        <v>772.8</v>
      </c>
      <c r="AI13" s="2">
        <f t="shared" ref="AI13" si="16">AH13*AG13</f>
        <v>0</v>
      </c>
    </row>
    <row r="14" spans="1:35" ht="12.75" customHeight="1" x14ac:dyDescent="0.25">
      <c r="A14" s="41"/>
      <c r="B14" s="41"/>
      <c r="C14" s="41"/>
      <c r="D14" s="42"/>
      <c r="E14" s="4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2">
        <f>SUM(X11:X13)</f>
        <v>111532</v>
      </c>
      <c r="Z14" s="25"/>
      <c r="AB14" s="24"/>
      <c r="AC14" s="25">
        <f>SUM(AC13:AC13)</f>
        <v>15456</v>
      </c>
      <c r="AF14" s="25">
        <f>SUM(AF13:AF13)</f>
        <v>23184</v>
      </c>
      <c r="AI14" s="25">
        <f>SUM(AI13:AI13)</f>
        <v>0</v>
      </c>
    </row>
    <row r="15" spans="1:35" ht="12.75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5"/>
      <c r="Z15" s="25"/>
      <c r="AB15" s="25"/>
      <c r="AC15" s="25"/>
      <c r="AF15" s="25"/>
      <c r="AI15" s="25"/>
    </row>
    <row r="16" spans="1:35" ht="12.75" customHeight="1" x14ac:dyDescent="0.25">
      <c r="A16" s="27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5"/>
      <c r="Z16" s="25"/>
      <c r="AB16" s="25"/>
      <c r="AC16" s="25"/>
      <c r="AF16" s="25"/>
      <c r="AI16" s="25"/>
    </row>
    <row r="17" spans="1:32" ht="12.75" customHeight="1" x14ac:dyDescent="0.25">
      <c r="A17" s="27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5"/>
      <c r="AF17" s="25"/>
    </row>
    <row r="18" spans="1:32" ht="28.5" customHeight="1" x14ac:dyDescent="0.25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27"/>
      <c r="U18" s="27"/>
      <c r="V18" s="27"/>
      <c r="W18" s="27"/>
      <c r="X18" s="27"/>
    </row>
    <row r="19" spans="1:32" ht="15" customHeight="1" x14ac:dyDescent="0.25">
      <c r="B19" s="39" t="s">
        <v>22</v>
      </c>
      <c r="C19" s="39"/>
      <c r="D19" s="39"/>
      <c r="E19" s="39"/>
      <c r="F19" s="39"/>
      <c r="G19" s="39"/>
      <c r="H19" s="39"/>
      <c r="I19" s="32"/>
      <c r="J19" s="32"/>
      <c r="K19" s="32"/>
      <c r="L19" s="32"/>
      <c r="M19" s="32"/>
      <c r="X19" s="25"/>
      <c r="AC19" s="25"/>
    </row>
    <row r="20" spans="1:32" x14ac:dyDescent="0.25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X20" s="25"/>
      <c r="AC20" s="25"/>
    </row>
    <row r="21" spans="1:32" x14ac:dyDescent="0.25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X21" s="25"/>
      <c r="AC21" s="25"/>
    </row>
    <row r="22" spans="1:32" ht="15" customHeight="1" x14ac:dyDescent="0.25">
      <c r="B22" s="40" t="s">
        <v>56</v>
      </c>
      <c r="C22" s="40"/>
      <c r="D22" s="40"/>
      <c r="E22" s="40"/>
      <c r="F22" s="40"/>
      <c r="G22" s="40"/>
      <c r="H22" s="40"/>
      <c r="I22" s="40"/>
      <c r="J22" s="40"/>
      <c r="K22" s="33"/>
      <c r="L22" s="33"/>
      <c r="M22" s="32"/>
    </row>
    <row r="23" spans="1:32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33"/>
      <c r="L23" s="33"/>
      <c r="M23" s="32"/>
    </row>
  </sheetData>
  <mergeCells count="28">
    <mergeCell ref="AG9:AI9"/>
    <mergeCell ref="AD9:AF9"/>
    <mergeCell ref="AA9:AC9"/>
    <mergeCell ref="B19:H19"/>
    <mergeCell ref="B22:J23"/>
    <mergeCell ref="W8:W9"/>
    <mergeCell ref="X8:X9"/>
    <mergeCell ref="O8:O9"/>
    <mergeCell ref="P8:P9"/>
    <mergeCell ref="Q8:S8"/>
    <mergeCell ref="T8:T9"/>
    <mergeCell ref="U8:U9"/>
    <mergeCell ref="V8:V9"/>
    <mergeCell ref="A14:W14"/>
    <mergeCell ref="B18:S18"/>
    <mergeCell ref="B20:Q20"/>
    <mergeCell ref="B21:Q21"/>
    <mergeCell ref="B16:K16"/>
    <mergeCell ref="B17:K17"/>
    <mergeCell ref="A1:M6"/>
    <mergeCell ref="A7:K7"/>
    <mergeCell ref="A8:A9"/>
    <mergeCell ref="B8:B9"/>
    <mergeCell ref="C8:C9"/>
    <mergeCell ref="D8:D9"/>
    <mergeCell ref="E8:E9"/>
    <mergeCell ref="F8:K8"/>
    <mergeCell ref="L8:N8"/>
  </mergeCells>
  <phoneticPr fontId="4" type="noConversion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opLeftCell="A10" workbookViewId="0">
      <selection activeCell="L22" sqref="L22"/>
    </sheetView>
  </sheetViews>
  <sheetFormatPr defaultRowHeight="15" x14ac:dyDescent="0.25"/>
  <cols>
    <col min="2" max="2" width="18.140625" customWidth="1"/>
    <col min="8" max="8" width="10" bestFit="1" customWidth="1"/>
    <col min="10" max="11" width="10" bestFit="1" customWidth="1"/>
  </cols>
  <sheetData>
    <row r="1" spans="2:12" ht="33.75" x14ac:dyDescent="0.25">
      <c r="B1" s="9" t="s">
        <v>39</v>
      </c>
      <c r="C1" s="9" t="s">
        <v>40</v>
      </c>
      <c r="D1" s="10">
        <v>300</v>
      </c>
      <c r="E1" s="9" t="s">
        <v>41</v>
      </c>
      <c r="F1" s="10">
        <v>100</v>
      </c>
      <c r="G1" s="12">
        <v>62</v>
      </c>
      <c r="H1" s="13">
        <v>18600</v>
      </c>
      <c r="I1" s="12">
        <v>69.599999999999994</v>
      </c>
      <c r="J1" s="14">
        <v>20880</v>
      </c>
    </row>
    <row r="2" spans="2:12" ht="33.75" x14ac:dyDescent="0.25">
      <c r="B2" s="9" t="s">
        <v>39</v>
      </c>
      <c r="C2" s="9" t="s">
        <v>40</v>
      </c>
      <c r="D2" s="10">
        <v>200</v>
      </c>
      <c r="E2" s="9" t="s">
        <v>41</v>
      </c>
      <c r="F2" s="10">
        <v>100</v>
      </c>
      <c r="G2" s="12">
        <v>62</v>
      </c>
      <c r="H2" s="13">
        <v>12400</v>
      </c>
      <c r="I2" s="12">
        <v>69.599999999999994</v>
      </c>
      <c r="J2" s="14">
        <v>13920</v>
      </c>
    </row>
    <row r="3" spans="2:12" x14ac:dyDescent="0.25">
      <c r="B3" s="15"/>
      <c r="C3" s="15"/>
      <c r="D3" s="16"/>
      <c r="E3" s="20">
        <f>SUM(D1:D2)</f>
        <v>500</v>
      </c>
      <c r="F3" s="16">
        <f>E3*F1</f>
        <v>50000</v>
      </c>
      <c r="G3" s="17">
        <f>H3/F3</f>
        <v>0.5636363636363636</v>
      </c>
      <c r="H3" s="18">
        <f>SUM(H1:H2)/1.1</f>
        <v>28181.81818181818</v>
      </c>
      <c r="I3" s="17">
        <f>J3/F3</f>
        <v>0.69599999999999995</v>
      </c>
      <c r="J3" s="19">
        <f>SUM(J1:J2)</f>
        <v>34800</v>
      </c>
    </row>
    <row r="5" spans="2:12" ht="46.5" customHeight="1" x14ac:dyDescent="0.25">
      <c r="B5" s="9" t="s">
        <v>36</v>
      </c>
      <c r="C5" s="9" t="s">
        <v>37</v>
      </c>
      <c r="D5" s="10">
        <v>20</v>
      </c>
      <c r="E5" s="9" t="s">
        <v>38</v>
      </c>
      <c r="F5" s="11">
        <v>1000</v>
      </c>
      <c r="G5" s="12">
        <v>730</v>
      </c>
      <c r="H5" s="13">
        <v>14600</v>
      </c>
      <c r="I5" s="12">
        <v>618.92999999999995</v>
      </c>
      <c r="J5" s="14">
        <v>12378.6</v>
      </c>
      <c r="L5" t="s">
        <v>42</v>
      </c>
    </row>
    <row r="6" spans="2:12" ht="44.25" customHeight="1" x14ac:dyDescent="0.25">
      <c r="B6" s="9" t="s">
        <v>36</v>
      </c>
      <c r="C6" s="9" t="s">
        <v>37</v>
      </c>
      <c r="D6" s="10">
        <v>10</v>
      </c>
      <c r="E6" s="9" t="s">
        <v>38</v>
      </c>
      <c r="F6" s="11">
        <v>1000</v>
      </c>
      <c r="G6" s="12">
        <v>730</v>
      </c>
      <c r="H6" s="13">
        <v>7300</v>
      </c>
      <c r="I6" s="12">
        <v>618.92999999999995</v>
      </c>
      <c r="J6" s="14">
        <v>6189.3</v>
      </c>
      <c r="L6" t="s">
        <v>42</v>
      </c>
    </row>
    <row r="10" spans="2:12" ht="45" x14ac:dyDescent="0.25">
      <c r="B10" s="9" t="s">
        <v>43</v>
      </c>
      <c r="C10" s="9" t="s">
        <v>44</v>
      </c>
      <c r="D10" s="10">
        <v>30</v>
      </c>
      <c r="E10" s="9" t="s">
        <v>45</v>
      </c>
      <c r="F10" s="10">
        <v>100</v>
      </c>
      <c r="G10" s="13">
        <v>4837</v>
      </c>
      <c r="H10" s="13">
        <v>145110</v>
      </c>
      <c r="I10" s="13">
        <v>3998.25</v>
      </c>
      <c r="J10" s="14">
        <v>119947.5</v>
      </c>
    </row>
    <row r="11" spans="2:12" x14ac:dyDescent="0.25">
      <c r="D11" s="21">
        <f>D10*F10</f>
        <v>3000</v>
      </c>
      <c r="G11">
        <f>H11/D11</f>
        <v>43.972727272727262</v>
      </c>
      <c r="H11">
        <f>H10/1.1</f>
        <v>131918.18181818179</v>
      </c>
      <c r="I11">
        <f>J11/D11</f>
        <v>39.982500000000002</v>
      </c>
      <c r="J11" s="1">
        <f>J10</f>
        <v>119947.5</v>
      </c>
    </row>
    <row r="15" spans="2:12" ht="45" x14ac:dyDescent="0.25">
      <c r="B15" s="9" t="s">
        <v>46</v>
      </c>
      <c r="C15" s="9" t="s">
        <v>47</v>
      </c>
      <c r="D15" s="10">
        <v>8</v>
      </c>
      <c r="E15" s="9" t="s">
        <v>45</v>
      </c>
      <c r="F15" s="10">
        <v>50</v>
      </c>
      <c r="G15" s="13">
        <v>2327</v>
      </c>
      <c r="H15" s="13">
        <v>18616</v>
      </c>
      <c r="I15" s="13">
        <v>2111.11</v>
      </c>
      <c r="J15" s="14">
        <v>16888.88</v>
      </c>
      <c r="K15" s="1">
        <f>J15</f>
        <v>16888.88</v>
      </c>
    </row>
    <row r="16" spans="2:12" ht="45" x14ac:dyDescent="0.25">
      <c r="B16" s="9" t="s">
        <v>46</v>
      </c>
      <c r="C16" s="9" t="s">
        <v>48</v>
      </c>
      <c r="D16" s="10">
        <v>10</v>
      </c>
      <c r="E16" s="9" t="s">
        <v>45</v>
      </c>
      <c r="F16" s="10">
        <v>50</v>
      </c>
      <c r="G16" s="13">
        <v>2327</v>
      </c>
      <c r="H16" s="13">
        <v>23270</v>
      </c>
      <c r="I16" s="13">
        <v>2111.11</v>
      </c>
      <c r="J16" s="14">
        <v>21111.1</v>
      </c>
      <c r="K16" s="1">
        <f>J16</f>
        <v>21111.1</v>
      </c>
    </row>
    <row r="17" spans="2:12" ht="45" x14ac:dyDescent="0.25">
      <c r="B17" s="9" t="s">
        <v>46</v>
      </c>
      <c r="C17" s="9" t="s">
        <v>48</v>
      </c>
      <c r="D17" s="10">
        <v>12</v>
      </c>
      <c r="E17" s="9" t="s">
        <v>45</v>
      </c>
      <c r="F17" s="10">
        <v>50</v>
      </c>
      <c r="G17" s="13">
        <v>2327</v>
      </c>
      <c r="H17" s="13">
        <v>27924</v>
      </c>
      <c r="I17" s="13">
        <v>2111.11</v>
      </c>
      <c r="J17" s="14">
        <v>25333.32</v>
      </c>
      <c r="K17" s="1">
        <f>J17</f>
        <v>25333.32</v>
      </c>
    </row>
    <row r="18" spans="2:12" ht="45" x14ac:dyDescent="0.25">
      <c r="B18" s="9" t="s">
        <v>46</v>
      </c>
      <c r="C18" s="9" t="s">
        <v>48</v>
      </c>
      <c r="D18" s="10">
        <v>18</v>
      </c>
      <c r="E18" s="9" t="s">
        <v>45</v>
      </c>
      <c r="F18" s="10">
        <v>50</v>
      </c>
      <c r="G18" s="13">
        <v>2381.5</v>
      </c>
      <c r="H18" s="13">
        <v>42867</v>
      </c>
      <c r="I18" s="13">
        <v>2111.11</v>
      </c>
      <c r="J18" s="14">
        <v>37999.980000000003</v>
      </c>
      <c r="K18" s="1">
        <f>J18</f>
        <v>37999.980000000003</v>
      </c>
    </row>
    <row r="19" spans="2:12" ht="45" x14ac:dyDescent="0.25">
      <c r="B19" s="9" t="s">
        <v>46</v>
      </c>
      <c r="C19" s="9" t="s">
        <v>49</v>
      </c>
      <c r="D19" s="10">
        <v>50</v>
      </c>
      <c r="E19" s="9" t="s">
        <v>45</v>
      </c>
      <c r="F19" s="10">
        <v>50</v>
      </c>
      <c r="G19" s="13">
        <v>1800.57</v>
      </c>
      <c r="H19" s="13">
        <v>90028.5</v>
      </c>
      <c r="I19" s="13">
        <v>2111.11</v>
      </c>
      <c r="J19" s="14">
        <v>105555.5</v>
      </c>
      <c r="K19" s="22">
        <f>H19/1.1</f>
        <v>81844.090909090897</v>
      </c>
    </row>
    <row r="20" spans="2:12" ht="45" x14ac:dyDescent="0.25">
      <c r="B20" s="9" t="s">
        <v>46</v>
      </c>
      <c r="C20" s="9" t="s">
        <v>49</v>
      </c>
      <c r="D20" s="10">
        <v>50</v>
      </c>
      <c r="E20" s="9" t="s">
        <v>45</v>
      </c>
      <c r="F20" s="10">
        <v>50</v>
      </c>
      <c r="G20" s="13">
        <v>1800.57</v>
      </c>
      <c r="H20" s="13">
        <v>90028.5</v>
      </c>
      <c r="I20" s="13">
        <v>2111.11</v>
      </c>
      <c r="J20" s="14">
        <v>105555.5</v>
      </c>
      <c r="K20" s="22">
        <f>H20/1.1</f>
        <v>81844.090909090897</v>
      </c>
    </row>
    <row r="21" spans="2:12" x14ac:dyDescent="0.25">
      <c r="D21" s="21">
        <f>SUM(D15:D20)</f>
        <v>148</v>
      </c>
      <c r="E21">
        <f>D21*F15</f>
        <v>7400</v>
      </c>
      <c r="G21">
        <f>H21/E21</f>
        <v>35.962407862407865</v>
      </c>
      <c r="H21" s="1">
        <f>SUM(H15:H20)/1.1</f>
        <v>266121.81818181818</v>
      </c>
      <c r="I21">
        <f>J21/E21</f>
        <v>42.222200000000001</v>
      </c>
      <c r="J21" s="1">
        <f>SUM(J15:J20)</f>
        <v>312444.28000000003</v>
      </c>
      <c r="K21" s="1">
        <f>SUM(K15:K20)</f>
        <v>265021.46181818179</v>
      </c>
      <c r="L21">
        <f>K21/E21</f>
        <v>35.813711056511053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M7"/>
  <sheetViews>
    <sheetView tabSelected="1" zoomScale="130" zoomScaleNormal="130" workbookViewId="0">
      <selection activeCell="L4" sqref="L4"/>
    </sheetView>
  </sheetViews>
  <sheetFormatPr defaultRowHeight="15" x14ac:dyDescent="0.25"/>
  <sheetData>
    <row r="1" spans="5:13" x14ac:dyDescent="0.25">
      <c r="E1">
        <v>100</v>
      </c>
      <c r="F1" s="3">
        <v>69.599999999999994</v>
      </c>
      <c r="G1">
        <f>F1/E1</f>
        <v>0.69599999999999995</v>
      </c>
      <c r="I1">
        <v>69.599999999999994</v>
      </c>
      <c r="J1">
        <f>I1/E1</f>
        <v>0.69599999999999995</v>
      </c>
      <c r="L1">
        <f>618.93/10</f>
        <v>61.892999999999994</v>
      </c>
      <c r="M1">
        <f>L1/E1</f>
        <v>0.61892999999999998</v>
      </c>
    </row>
    <row r="2" spans="5:13" x14ac:dyDescent="0.25">
      <c r="E2">
        <v>50</v>
      </c>
      <c r="F2" s="3">
        <v>2110.89</v>
      </c>
      <c r="G2">
        <f t="shared" ref="G2:G3" si="0">F2/E2</f>
        <v>42.217799999999997</v>
      </c>
      <c r="H2">
        <v>50</v>
      </c>
      <c r="I2" s="1">
        <v>2110.89</v>
      </c>
      <c r="J2">
        <f>I2/H2</f>
        <v>42.217799999999997</v>
      </c>
      <c r="K2">
        <v>50</v>
      </c>
      <c r="L2" s="1">
        <v>2110.89</v>
      </c>
      <c r="M2">
        <f>L2/K2</f>
        <v>42.217799999999997</v>
      </c>
    </row>
    <row r="3" spans="5:13" x14ac:dyDescent="0.25">
      <c r="E3">
        <v>100</v>
      </c>
      <c r="F3" s="3">
        <v>3997.83</v>
      </c>
      <c r="G3">
        <f t="shared" si="0"/>
        <v>39.978299999999997</v>
      </c>
      <c r="H3">
        <v>100</v>
      </c>
      <c r="I3" s="1">
        <v>3997.83</v>
      </c>
      <c r="J3">
        <f>I3/H3</f>
        <v>39.978299999999997</v>
      </c>
      <c r="K3">
        <v>100</v>
      </c>
      <c r="L3" s="1">
        <v>3997.83</v>
      </c>
      <c r="M3">
        <f>L3/K3</f>
        <v>39.978299999999997</v>
      </c>
    </row>
    <row r="4" spans="5:13" x14ac:dyDescent="0.25">
      <c r="F4" s="3"/>
      <c r="I4" s="1"/>
    </row>
    <row r="5" spans="5:13" x14ac:dyDescent="0.25">
      <c r="F5" s="3"/>
      <c r="I5" s="1"/>
    </row>
    <row r="6" spans="5:13" x14ac:dyDescent="0.25">
      <c r="F6" s="3"/>
      <c r="I6" s="1"/>
    </row>
    <row r="7" spans="5:13" x14ac:dyDescent="0.25">
      <c r="F7" s="3"/>
      <c r="I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Лист2</vt:lpstr>
      <vt:lpstr>кп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Карпова</dc:creator>
  <cp:lastModifiedBy>Буркица Анастасия Александровна</cp:lastModifiedBy>
  <cp:lastPrinted>2026-08-20T13:45:08Z</cp:lastPrinted>
  <dcterms:created xsi:type="dcterms:W3CDTF">2022-07-26T12:21:58Z</dcterms:created>
  <dcterms:modified xsi:type="dcterms:W3CDTF">2026-08-21T07:23:49Z</dcterms:modified>
</cp:coreProperties>
</file>