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0FBEE781-E3F8-45B2-8900-2CCBA32C16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Лист1!$A$1:$Q$24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" i="1" l="1"/>
  <c r="J6" i="1" s="1"/>
  <c r="L6" i="1"/>
  <c r="M6" i="1"/>
  <c r="O6" i="1"/>
  <c r="P6" i="1" s="1"/>
  <c r="Q6" i="1" s="1"/>
  <c r="I7" i="1"/>
  <c r="J7" i="1" s="1"/>
  <c r="L7" i="1"/>
  <c r="M7" i="1"/>
  <c r="O7" i="1"/>
  <c r="P7" i="1" s="1"/>
  <c r="Q7" i="1" s="1"/>
  <c r="I8" i="1"/>
  <c r="J8" i="1" s="1"/>
  <c r="L8" i="1"/>
  <c r="M8" i="1"/>
  <c r="O8" i="1"/>
  <c r="P8" i="1" s="1"/>
  <c r="Q8" i="1" s="1"/>
  <c r="I9" i="1"/>
  <c r="J9" i="1" s="1"/>
  <c r="L9" i="1"/>
  <c r="M9" i="1"/>
  <c r="O9" i="1"/>
  <c r="P9" i="1" s="1"/>
  <c r="Q9" i="1" s="1"/>
  <c r="I10" i="1"/>
  <c r="J10" i="1" s="1"/>
  <c r="L10" i="1"/>
  <c r="M10" i="1"/>
  <c r="O10" i="1"/>
  <c r="P10" i="1" s="1"/>
  <c r="Q10" i="1" s="1"/>
  <c r="I11" i="1"/>
  <c r="J11" i="1" s="1"/>
  <c r="L11" i="1"/>
  <c r="M11" i="1"/>
  <c r="O11" i="1"/>
  <c r="P11" i="1" s="1"/>
  <c r="Q11" i="1" s="1"/>
  <c r="I12" i="1"/>
  <c r="J12" i="1" s="1"/>
  <c r="L12" i="1"/>
  <c r="M12" i="1"/>
  <c r="O12" i="1"/>
  <c r="P12" i="1" s="1"/>
  <c r="Q12" i="1" s="1"/>
  <c r="I13" i="1"/>
  <c r="J13" i="1" s="1"/>
  <c r="L13" i="1"/>
  <c r="M13" i="1"/>
  <c r="O13" i="1"/>
  <c r="P13" i="1" s="1"/>
  <c r="Q13" i="1" s="1"/>
  <c r="L5" i="1"/>
  <c r="M5" i="1"/>
  <c r="N13" i="1" l="1"/>
  <c r="N11" i="1"/>
  <c r="N9" i="1"/>
  <c r="N7" i="1"/>
  <c r="N12" i="1"/>
  <c r="N10" i="1"/>
  <c r="N8" i="1"/>
  <c r="N6" i="1"/>
  <c r="O5" i="1"/>
  <c r="P5" i="1" s="1"/>
  <c r="Q5" i="1" s="1"/>
  <c r="Q14" i="1" s="1"/>
  <c r="I5" i="1"/>
  <c r="J5" i="1" s="1"/>
  <c r="N5" i="1"/>
</calcChain>
</file>

<file path=xl/sharedStrings.xml><?xml version="1.0" encoding="utf-8"?>
<sst xmlns="http://schemas.openxmlformats.org/spreadsheetml/2006/main" count="60" uniqueCount="48">
  <si>
    <t>ОБОСНОВАНИЕ НАЧАЛЬНОЙ (МАКСИМАЛЬНОЙ) ЦЕНЫ КОНТРАКТА</t>
  </si>
  <si>
    <t>КП</t>
  </si>
  <si>
    <t>Применяемые сокращения:</t>
  </si>
  <si>
    <t>Коммерческие предложения</t>
  </si>
  <si>
    <t>РК</t>
  </si>
  <si>
    <t>Реестр контрактов</t>
  </si>
  <si>
    <t>№ п/п</t>
  </si>
  <si>
    <t>* Тарифный метод применяется при наличии цен на медицинское изделие в указанном государственном реестре предельных отпускных цен производителей на медицинские изделия.
** На основании статьи 34 Бюджетного кодекса Российской Федерации Заказчик в целях эффективности и экономности расходования бюджетных средств определяет минимальное значение цены единицы медицинского изделия.</t>
  </si>
  <si>
    <t>Цена за единицу изм. с округлением (вниз) до сотых долей после запятой (руб.)</t>
  </si>
  <si>
    <t>Ставка НДС в отношении МИ*, %</t>
  </si>
  <si>
    <t>Ед. изм.</t>
  </si>
  <si>
    <t>Кол-во</t>
  </si>
  <si>
    <t xml:space="preserve">Среднее квадратичное отклонение     </t>
  </si>
  <si>
    <t>коэфициент  вариации цен V (%)                    (не должен превышать 33%)</t>
  </si>
  <si>
    <r>
      <t xml:space="preserve">Н(М)ЦК  контракта </t>
    </r>
    <r>
      <rPr>
        <b/>
        <sz val="11"/>
        <color indexed="63"/>
        <rFont val="Times New Roman"/>
        <family val="1"/>
        <charset val="204"/>
      </rPr>
      <t>исходя из имеющегося у него объема финансового обеспечения</t>
    </r>
    <r>
      <rPr>
        <b/>
        <sz val="11"/>
        <color indexed="8"/>
        <rFont val="Times New Roman"/>
        <family val="1"/>
        <charset val="204"/>
      </rPr>
      <t xml:space="preserve"> (руб.)</t>
    </r>
  </si>
  <si>
    <t xml:space="preserve">Средняя арифметическая цена за единицу     &lt;ц&gt; </t>
  </si>
  <si>
    <t>Среднее квадратичное отклонение</t>
  </si>
  <si>
    <t>коэффициент вариации цен V (%)                    (не должен превышать 33%)</t>
  </si>
  <si>
    <t>Итого:</t>
  </si>
  <si>
    <r>
      <t xml:space="preserve">Н(М)ЦК  контракта </t>
    </r>
    <r>
      <rPr>
        <sz val="11"/>
        <rFont val="Times New Roman"/>
        <family val="1"/>
        <charset val="204"/>
      </rPr>
      <t xml:space="preserve">с учетом округления цены за единицу </t>
    </r>
    <r>
      <rPr>
        <b/>
        <sz val="11"/>
        <rFont val="Times New Roman"/>
        <family val="1"/>
        <charset val="204"/>
      </rPr>
      <t>(руб.)</t>
    </r>
  </si>
  <si>
    <t xml:space="preserve">Цена за ЕИ, согласно информации, полученной заказчиком, без учета НДС,  руб.
</t>
  </si>
  <si>
    <t>Наименьшая цена, руб.         (без НДС), руб.</t>
  </si>
  <si>
    <t>Цена за ЕИ минимальная, руб. с НДС</t>
  </si>
  <si>
    <t xml:space="preserve">Средняя арифмети- ческая цена за единицу с НДС &lt;ц&gt; </t>
  </si>
  <si>
    <t>Н(М)ЦК определена в размере:</t>
  </si>
  <si>
    <t>Расчет произведен в соответствии с положениями статьи 22 Федерального закона от 05.04.2013 № 44-ФЗ "О контрактной системе в сфере закупок товаров, работ, услуг для обеспечения государственных и муниципальных нужд", приказом Минздрава России от 15.05.2020 № 450н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и начальной цены единицы товара, работы, услуги при осуществлении закупок медицинских изделий". Данный Приказ не учитывает, что применение утвержденных формул определения НМЦК, может привести к формированию цены контракта и цены за единицу товара с дробными значениями (количество знаков после запятой превышает 2). Большинство бухгалтерских программ, а также программное обеспечение реестра контрактов не позволяет проводить операции с такими значениями. Поэтому в случае необходимости Заказчиком применяется округление (вниз) таких показателей.</t>
  </si>
  <si>
    <t>Наименование, основные характеристики, ОКПД2</t>
  </si>
  <si>
    <t>шт</t>
  </si>
  <si>
    <t>Поставка изделий медицинского назначения</t>
  </si>
  <si>
    <t>4</t>
  </si>
  <si>
    <t>упак</t>
  </si>
  <si>
    <t>2</t>
  </si>
  <si>
    <t>120</t>
  </si>
  <si>
    <t>Приборы и аппараты для функциональной диагностики прочие, применяемые в медицинских целях, не включенные в другие группировки                 26.60.12.129</t>
  </si>
  <si>
    <t>Реагенты диагностические             21.20.23.110</t>
  </si>
  <si>
    <t xml:space="preserve">Рулон марлевый тканый                     
21.20.24.131                     </t>
  </si>
  <si>
    <t xml:space="preserve">Бумага для аппаратов и приборов                            17.12.14.160              </t>
  </si>
  <si>
    <t>8000</t>
  </si>
  <si>
    <t>54</t>
  </si>
  <si>
    <t>5000</t>
  </si>
  <si>
    <t>150</t>
  </si>
  <si>
    <t>350</t>
  </si>
  <si>
    <t>Источник 2 КП №0926-132</t>
  </si>
  <si>
    <t>Источник 1 КП №247</t>
  </si>
  <si>
    <t>Источник 3  КП №130</t>
  </si>
  <si>
    <t>В соответствии с положениями статьи 22 Федерального закона от 05.04.2013 № 44-ФЗ "О контрактной системе в сфере закупок товаров, работ, услуг для обеспечения государственных и муниципальных нужд" Заказчик определяет максимальную цену контракта в размере 599854,98 руб.</t>
  </si>
  <si>
    <t>Материалы клейкие перевязочные                                    21.20.24.110</t>
  </si>
  <si>
    <t>Одежда производственная и профессиональная прочая, не включенная в другие группировки                   14.12.30.190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</si>
</sst>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0.000%"/>
  </numFmts>
  <fonts count="37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63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Arial Cyr"/>
    </font>
    <font>
      <sz val="10"/>
      <color rgb="FF008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9" fontId="28" fillId="0" borderId="1">
      <alignment vertical="top" wrapText="1"/>
    </xf>
    <xf numFmtId="49" fontId="28" fillId="0" borderId="1">
      <alignment vertical="top" wrapText="1"/>
    </xf>
    <xf numFmtId="4" fontId="29" fillId="0" borderId="1">
      <alignment vertical="top" shrinkToFit="1"/>
    </xf>
    <xf numFmtId="4" fontId="29" fillId="0" borderId="1">
      <alignment vertical="top" shrinkToFit="1"/>
    </xf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2" applyNumberFormat="0" applyAlignment="0" applyProtection="0"/>
    <xf numFmtId="0" fontId="3" fillId="7" borderId="2" applyNumberFormat="0" applyAlignment="0" applyProtection="0"/>
    <xf numFmtId="0" fontId="4" fillId="20" borderId="3" applyNumberFormat="0" applyAlignment="0" applyProtection="0"/>
    <xf numFmtId="0" fontId="4" fillId="20" borderId="3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10" fillId="21" borderId="8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" fillId="0" borderId="0"/>
    <xf numFmtId="0" fontId="21" fillId="0" borderId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23" borderId="9" applyNumberFormat="0" applyAlignment="0" applyProtection="0"/>
    <xf numFmtId="0" fontId="19" fillId="23" borderId="9" applyNumberFormat="0" applyAlignment="0" applyProtection="0"/>
    <xf numFmtId="9" fontId="19" fillId="0" borderId="0" applyFont="0" applyFill="0" applyBorder="0" applyAlignment="0" applyProtection="0"/>
    <xf numFmtId="0" fontId="15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52">
    <xf numFmtId="0" fontId="0" fillId="0" borderId="0" xfId="0"/>
    <xf numFmtId="0" fontId="22" fillId="0" borderId="0" xfId="0" applyFont="1" applyAlignment="1">
      <alignment vertical="top" wrapText="1"/>
    </xf>
    <xf numFmtId="0" fontId="22" fillId="0" borderId="0" xfId="0" applyFont="1" applyBorder="1" applyAlignment="1">
      <alignment vertical="top" wrapText="1"/>
    </xf>
    <xf numFmtId="4" fontId="22" fillId="0" borderId="0" xfId="0" applyNumberFormat="1" applyFont="1" applyAlignment="1">
      <alignment vertical="top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Border="1" applyAlignment="1">
      <alignment horizontal="center" vertical="top" wrapText="1"/>
    </xf>
    <xf numFmtId="0" fontId="26" fillId="0" borderId="0" xfId="0" applyFont="1" applyAlignment="1">
      <alignment vertical="center"/>
    </xf>
    <xf numFmtId="10" fontId="22" fillId="0" borderId="0" xfId="0" applyNumberFormat="1" applyFont="1" applyAlignment="1">
      <alignment vertical="top" wrapText="1"/>
    </xf>
    <xf numFmtId="0" fontId="22" fillId="24" borderId="0" xfId="0" applyFont="1" applyFill="1" applyAlignment="1">
      <alignment vertical="top" wrapText="1"/>
    </xf>
    <xf numFmtId="2" fontId="22" fillId="0" borderId="0" xfId="0" applyNumberFormat="1" applyFont="1" applyAlignment="1">
      <alignment vertical="top" wrapText="1"/>
    </xf>
    <xf numFmtId="0" fontId="27" fillId="0" borderId="1" xfId="0" applyFont="1" applyBorder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 wrapText="1"/>
    </xf>
    <xf numFmtId="2" fontId="27" fillId="0" borderId="1" xfId="0" applyNumberFormat="1" applyFont="1" applyBorder="1" applyAlignment="1">
      <alignment horizontal="center" vertical="center" wrapText="1"/>
    </xf>
    <xf numFmtId="4" fontId="24" fillId="24" borderId="12" xfId="48" applyNumberFormat="1" applyFont="1" applyFill="1" applyBorder="1" applyAlignment="1">
      <alignment horizontal="center" vertical="center" wrapText="1"/>
    </xf>
    <xf numFmtId="2" fontId="30" fillId="24" borderId="13" xfId="0" applyNumberFormat="1" applyFont="1" applyFill="1" applyBorder="1" applyAlignment="1">
      <alignment horizontal="center" vertical="center" wrapText="1"/>
    </xf>
    <xf numFmtId="2" fontId="31" fillId="24" borderId="13" xfId="0" applyNumberFormat="1" applyFont="1" applyFill="1" applyBorder="1" applyAlignment="1">
      <alignment horizontal="center" vertical="center" wrapText="1"/>
    </xf>
    <xf numFmtId="4" fontId="32" fillId="24" borderId="13" xfId="0" applyNumberFormat="1" applyFont="1" applyFill="1" applyBorder="1" applyAlignment="1">
      <alignment horizontal="center" vertical="center" wrapText="1"/>
    </xf>
    <xf numFmtId="4" fontId="31" fillId="24" borderId="13" xfId="0" applyNumberFormat="1" applyFont="1" applyFill="1" applyBorder="1" applyAlignment="1">
      <alignment horizontal="center" vertical="center" wrapText="1"/>
    </xf>
    <xf numFmtId="10" fontId="30" fillId="24" borderId="13" xfId="0" applyNumberFormat="1" applyFont="1" applyFill="1" applyBorder="1" applyAlignment="1">
      <alignment horizontal="center" vertical="center" wrapText="1"/>
    </xf>
    <xf numFmtId="4" fontId="30" fillId="24" borderId="13" xfId="0" applyNumberFormat="1" applyFont="1" applyFill="1" applyBorder="1" applyAlignment="1">
      <alignment horizontal="center" vertical="center" wrapText="1"/>
    </xf>
    <xf numFmtId="2" fontId="24" fillId="0" borderId="13" xfId="0" applyNumberFormat="1" applyFont="1" applyBorder="1" applyAlignment="1">
      <alignment horizontal="center" vertical="center"/>
    </xf>
    <xf numFmtId="0" fontId="34" fillId="25" borderId="1" xfId="0" applyFont="1" applyFill="1" applyBorder="1" applyAlignment="1">
      <alignment horizontal="center" vertical="center" wrapText="1"/>
    </xf>
    <xf numFmtId="0" fontId="34" fillId="24" borderId="1" xfId="0" applyFont="1" applyFill="1" applyBorder="1" applyAlignment="1">
      <alignment horizontal="center" vertical="center" wrapText="1"/>
    </xf>
    <xf numFmtId="0" fontId="36" fillId="24" borderId="1" xfId="0" applyFont="1" applyFill="1" applyBorder="1" applyAlignment="1">
      <alignment horizontal="center" vertical="center" wrapText="1"/>
    </xf>
    <xf numFmtId="4" fontId="34" fillId="24" borderId="1" xfId="0" applyNumberFormat="1" applyFont="1" applyFill="1" applyBorder="1" applyAlignment="1">
      <alignment horizontal="center" vertical="center" wrapText="1"/>
    </xf>
    <xf numFmtId="10" fontId="35" fillId="24" borderId="1" xfId="0" applyNumberFormat="1" applyFont="1" applyFill="1" applyBorder="1" applyAlignment="1">
      <alignment horizontal="center" vertical="center" wrapText="1"/>
    </xf>
    <xf numFmtId="165" fontId="34" fillId="24" borderId="1" xfId="53" applyNumberFormat="1" applyFont="1" applyFill="1" applyBorder="1" applyAlignment="1" applyProtection="1">
      <alignment horizontal="center" vertical="center" wrapText="1"/>
    </xf>
    <xf numFmtId="164" fontId="34" fillId="24" borderId="1" xfId="0" applyNumberFormat="1" applyFont="1" applyFill="1" applyBorder="1" applyAlignment="1">
      <alignment horizontal="center" vertical="center" wrapText="1"/>
    </xf>
    <xf numFmtId="2" fontId="35" fillId="0" borderId="1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vertical="center" wrapText="1"/>
    </xf>
    <xf numFmtId="2" fontId="34" fillId="0" borderId="1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top" wrapText="1"/>
    </xf>
    <xf numFmtId="0" fontId="20" fillId="24" borderId="0" xfId="0" applyFont="1" applyFill="1" applyBorder="1" applyAlignment="1">
      <alignment horizontal="center" vertical="top" wrapText="1"/>
    </xf>
    <xf numFmtId="164" fontId="24" fillId="24" borderId="1" xfId="0" applyNumberFormat="1" applyFont="1" applyFill="1" applyBorder="1" applyAlignment="1">
      <alignment horizontal="center" vertical="center" wrapText="1"/>
    </xf>
    <xf numFmtId="0" fontId="30" fillId="24" borderId="12" xfId="0" applyFont="1" applyFill="1" applyBorder="1" applyAlignment="1">
      <alignment horizontal="center" vertical="center" wrapText="1"/>
    </xf>
    <xf numFmtId="0" fontId="31" fillId="24" borderId="1" xfId="0" applyFont="1" applyFill="1" applyBorder="1" applyAlignment="1">
      <alignment horizontal="center" vertical="center" wrapText="1"/>
    </xf>
    <xf numFmtId="0" fontId="31" fillId="24" borderId="12" xfId="0" applyFont="1" applyFill="1" applyBorder="1" applyAlignment="1">
      <alignment horizontal="center" vertical="center" wrapText="1"/>
    </xf>
    <xf numFmtId="4" fontId="24" fillId="24" borderId="1" xfId="0" applyNumberFormat="1" applyFont="1" applyFill="1" applyBorder="1" applyAlignment="1">
      <alignment horizontal="center" vertical="center" wrapText="1"/>
    </xf>
    <xf numFmtId="4" fontId="30" fillId="24" borderId="12" xfId="0" applyNumberFormat="1" applyFont="1" applyFill="1" applyBorder="1" applyAlignment="1">
      <alignment horizontal="center" vertical="center" wrapText="1"/>
    </xf>
    <xf numFmtId="10" fontId="24" fillId="24" borderId="1" xfId="0" applyNumberFormat="1" applyFont="1" applyFill="1" applyBorder="1" applyAlignment="1">
      <alignment horizontal="center" vertical="center" wrapText="1"/>
    </xf>
    <xf numFmtId="10" fontId="30" fillId="24" borderId="12" xfId="0" applyNumberFormat="1" applyFont="1" applyFill="1" applyBorder="1" applyAlignment="1">
      <alignment horizontal="center" vertical="center" wrapText="1"/>
    </xf>
    <xf numFmtId="164" fontId="24" fillId="24" borderId="12" xfId="0" applyNumberFormat="1" applyFont="1" applyFill="1" applyBorder="1" applyAlignment="1">
      <alignment horizontal="center" vertical="center" wrapText="1"/>
    </xf>
    <xf numFmtId="164" fontId="24" fillId="0" borderId="1" xfId="0" applyNumberFormat="1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2" fontId="33" fillId="24" borderId="13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22" fillId="24" borderId="0" xfId="0" applyNumberFormat="1" applyFont="1" applyFill="1" applyBorder="1" applyAlignment="1">
      <alignment horizontal="center" vertical="top" wrapText="1"/>
    </xf>
    <xf numFmtId="0" fontId="20" fillId="24" borderId="11" xfId="0" applyFont="1" applyFill="1" applyBorder="1" applyAlignment="1">
      <alignment horizontal="center" vertical="top" wrapText="1"/>
    </xf>
    <xf numFmtId="0" fontId="22" fillId="0" borderId="0" xfId="0" applyNumberFormat="1" applyFont="1" applyBorder="1" applyAlignment="1">
      <alignment horizontal="center" vertical="top" wrapText="1"/>
    </xf>
    <xf numFmtId="0" fontId="22" fillId="0" borderId="0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Border="1" applyAlignment="1">
      <alignment horizontal="center" vertical="top" wrapText="1"/>
    </xf>
  </cellXfs>
  <cellStyles count="57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Excel Built-in Excel Built-in Excel Built-in Normal" xfId="19" xr:uid="{00000000-0005-0000-0000-000012000000}"/>
    <cellStyle name="Excel Built-in Normal" xfId="20" xr:uid="{00000000-0005-0000-0000-000013000000}"/>
    <cellStyle name="Excel Built-in Normal 2" xfId="21" xr:uid="{00000000-0005-0000-0000-000014000000}"/>
    <cellStyle name="st15" xfId="22" xr:uid="{00000000-0005-0000-0000-000015000000}"/>
    <cellStyle name="st15 2" xfId="23" xr:uid="{00000000-0005-0000-0000-000016000000}"/>
    <cellStyle name="st18" xfId="24" xr:uid="{00000000-0005-0000-0000-000017000000}"/>
    <cellStyle name="st18 2" xfId="25" xr:uid="{00000000-0005-0000-0000-000018000000}"/>
    <cellStyle name="Акцент1" xfId="26" builtinId="29" customBuiltin="1"/>
    <cellStyle name="Акцент2" xfId="27" builtinId="33" customBuiltin="1"/>
    <cellStyle name="Акцент3" xfId="28" builtinId="37" customBuiltin="1"/>
    <cellStyle name="Акцент4" xfId="29" builtinId="41" customBuiltin="1"/>
    <cellStyle name="Акцент5" xfId="30" builtinId="45" customBuiltin="1"/>
    <cellStyle name="Акцент6" xfId="31" builtinId="49" customBuiltin="1"/>
    <cellStyle name="Ввод " xfId="32" builtinId="20" customBuiltin="1"/>
    <cellStyle name="Ввод  2" xfId="33" xr:uid="{00000000-0005-0000-0000-000020000000}"/>
    <cellStyle name="Вывод" xfId="34" builtinId="21" customBuiltin="1"/>
    <cellStyle name="Вывод 2" xfId="35" xr:uid="{00000000-0005-0000-0000-000022000000}"/>
    <cellStyle name="Вычисление" xfId="36" builtinId="22" customBuiltin="1"/>
    <cellStyle name="Вычисление 2" xfId="37" xr:uid="{00000000-0005-0000-0000-000024000000}"/>
    <cellStyle name="Заголовок 1" xfId="38" builtinId="16" customBuiltin="1"/>
    <cellStyle name="Заголовок 2" xfId="39" builtinId="17" customBuiltin="1"/>
    <cellStyle name="Заголовок 3" xfId="40" builtinId="18" customBuiltin="1"/>
    <cellStyle name="Заголовок 4" xfId="41" builtinId="19" customBuiltin="1"/>
    <cellStyle name="Итог" xfId="42" builtinId="25" customBuiltin="1"/>
    <cellStyle name="Итог 2" xfId="43" xr:uid="{00000000-0005-0000-0000-00002A000000}"/>
    <cellStyle name="Контрольная ячейка" xfId="44" builtinId="23" customBuiltin="1"/>
    <cellStyle name="Название" xfId="45" builtinId="15" customBuiltin="1"/>
    <cellStyle name="Нейтральный" xfId="46" builtinId="28" customBuiltin="1"/>
    <cellStyle name="Обычный" xfId="0" builtinId="0"/>
    <cellStyle name="Обычный 2" xfId="47" xr:uid="{00000000-0005-0000-0000-00002F000000}"/>
    <cellStyle name="Обычный 3" xfId="48" xr:uid="{00000000-0005-0000-0000-000030000000}"/>
    <cellStyle name="Плохой" xfId="49" builtinId="27" customBuiltin="1"/>
    <cellStyle name="Пояснение" xfId="50" builtinId="53" customBuiltin="1"/>
    <cellStyle name="Примечание" xfId="51" builtinId="10" customBuiltin="1"/>
    <cellStyle name="Примечание 2" xfId="52" xr:uid="{00000000-0005-0000-0000-000034000000}"/>
    <cellStyle name="Процентный" xfId="53" builtinId="5"/>
    <cellStyle name="Связанная ячейка" xfId="54" builtinId="24" customBuiltin="1"/>
    <cellStyle name="Текст предупреждения" xfId="55" builtinId="11" customBuiltin="1"/>
    <cellStyle name="Хороший" xfId="5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198120</xdr:rowOff>
    </xdr:to>
    <xdr:pic>
      <xdr:nvPicPr>
        <xdr:cNvPr id="1052" name="Рисунок 3">
          <a:extLst>
            <a:ext uri="{FF2B5EF4-FFF2-40B4-BE49-F238E27FC236}">
              <a16:creationId xmlns:a16="http://schemas.microsoft.com/office/drawing/2014/main" id="{BB0887F5-CE8C-4F7C-9DD9-B22EB9F37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53" name="Рисунок 3">
          <a:extLst>
            <a:ext uri="{FF2B5EF4-FFF2-40B4-BE49-F238E27FC236}">
              <a16:creationId xmlns:a16="http://schemas.microsoft.com/office/drawing/2014/main" id="{6E2C6128-39FD-496E-A57E-4EE772CCA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54" name="Рисунок 3">
          <a:extLst>
            <a:ext uri="{FF2B5EF4-FFF2-40B4-BE49-F238E27FC236}">
              <a16:creationId xmlns:a16="http://schemas.microsoft.com/office/drawing/2014/main" id="{4FC48FF8-1042-401D-84AE-EF87D5440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55" name="Рисунок 3">
          <a:extLst>
            <a:ext uri="{FF2B5EF4-FFF2-40B4-BE49-F238E27FC236}">
              <a16:creationId xmlns:a16="http://schemas.microsoft.com/office/drawing/2014/main" id="{C5EC568F-BE41-4A2F-B673-ACE69F274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56" name="Рисунок 3">
          <a:extLst>
            <a:ext uri="{FF2B5EF4-FFF2-40B4-BE49-F238E27FC236}">
              <a16:creationId xmlns:a16="http://schemas.microsoft.com/office/drawing/2014/main" id="{F8BFBEB7-5C02-451E-BAA6-D3B22D98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57" name="Рисунок 3">
          <a:extLst>
            <a:ext uri="{FF2B5EF4-FFF2-40B4-BE49-F238E27FC236}">
              <a16:creationId xmlns:a16="http://schemas.microsoft.com/office/drawing/2014/main" id="{AB83247B-8963-4EF9-8F54-5CBCAADC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58" name="Рисунок 3">
          <a:extLst>
            <a:ext uri="{FF2B5EF4-FFF2-40B4-BE49-F238E27FC236}">
              <a16:creationId xmlns:a16="http://schemas.microsoft.com/office/drawing/2014/main" id="{BE1551AC-43F8-4620-87A8-0890ED5C8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59" name="Рисунок 3">
          <a:extLst>
            <a:ext uri="{FF2B5EF4-FFF2-40B4-BE49-F238E27FC236}">
              <a16:creationId xmlns:a16="http://schemas.microsoft.com/office/drawing/2014/main" id="{BF983827-2971-49E3-8A0D-7EC4F394D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60" name="Рисунок 3">
          <a:extLst>
            <a:ext uri="{FF2B5EF4-FFF2-40B4-BE49-F238E27FC236}">
              <a16:creationId xmlns:a16="http://schemas.microsoft.com/office/drawing/2014/main" id="{B0027782-A43B-4C25-A543-95DC4768B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61" name="Рисунок 3">
          <a:extLst>
            <a:ext uri="{FF2B5EF4-FFF2-40B4-BE49-F238E27FC236}">
              <a16:creationId xmlns:a16="http://schemas.microsoft.com/office/drawing/2014/main" id="{2DA91F7E-B2FE-4EAC-A35B-9E3527F2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62" name="Рисунок 3">
          <a:extLst>
            <a:ext uri="{FF2B5EF4-FFF2-40B4-BE49-F238E27FC236}">
              <a16:creationId xmlns:a16="http://schemas.microsoft.com/office/drawing/2014/main" id="{FF2662D2-8325-442D-8226-8B8E69D1D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63" name="Рисунок 3">
          <a:extLst>
            <a:ext uri="{FF2B5EF4-FFF2-40B4-BE49-F238E27FC236}">
              <a16:creationId xmlns:a16="http://schemas.microsoft.com/office/drawing/2014/main" id="{16C2618F-D64A-4B52-96EE-51552D4E9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64" name="Рисунок 3">
          <a:extLst>
            <a:ext uri="{FF2B5EF4-FFF2-40B4-BE49-F238E27FC236}">
              <a16:creationId xmlns:a16="http://schemas.microsoft.com/office/drawing/2014/main" id="{B827ABF6-5B03-42A4-83B9-CFCAD3A0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65" name="Рисунок 3">
          <a:extLst>
            <a:ext uri="{FF2B5EF4-FFF2-40B4-BE49-F238E27FC236}">
              <a16:creationId xmlns:a16="http://schemas.microsoft.com/office/drawing/2014/main" id="{E9F0ED28-5F90-4ECD-94B2-1CBFE7778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66" name="Рисунок 3">
          <a:extLst>
            <a:ext uri="{FF2B5EF4-FFF2-40B4-BE49-F238E27FC236}">
              <a16:creationId xmlns:a16="http://schemas.microsoft.com/office/drawing/2014/main" id="{D1766519-8244-4132-81B2-1C5DBCA36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67" name="Рисунок 3">
          <a:extLst>
            <a:ext uri="{FF2B5EF4-FFF2-40B4-BE49-F238E27FC236}">
              <a16:creationId xmlns:a16="http://schemas.microsoft.com/office/drawing/2014/main" id="{BCC15CE3-0E4D-4D65-BEE2-0047876D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68" name="Рисунок 3">
          <a:extLst>
            <a:ext uri="{FF2B5EF4-FFF2-40B4-BE49-F238E27FC236}">
              <a16:creationId xmlns:a16="http://schemas.microsoft.com/office/drawing/2014/main" id="{789E0D69-324B-4D5B-B35F-967E575A4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69" name="Рисунок 3">
          <a:extLst>
            <a:ext uri="{FF2B5EF4-FFF2-40B4-BE49-F238E27FC236}">
              <a16:creationId xmlns:a16="http://schemas.microsoft.com/office/drawing/2014/main" id="{3156B18B-FAB8-4481-92F9-DE2113F59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70" name="Рисунок 3">
          <a:extLst>
            <a:ext uri="{FF2B5EF4-FFF2-40B4-BE49-F238E27FC236}">
              <a16:creationId xmlns:a16="http://schemas.microsoft.com/office/drawing/2014/main" id="{4F4922AF-6F9E-4671-B69E-D70351A5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71" name="Рисунок 3">
          <a:extLst>
            <a:ext uri="{FF2B5EF4-FFF2-40B4-BE49-F238E27FC236}">
              <a16:creationId xmlns:a16="http://schemas.microsoft.com/office/drawing/2014/main" id="{CFDBB8D0-5C83-4A67-A6F6-B223532C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72" name="Рисунок 3">
          <a:extLst>
            <a:ext uri="{FF2B5EF4-FFF2-40B4-BE49-F238E27FC236}">
              <a16:creationId xmlns:a16="http://schemas.microsoft.com/office/drawing/2014/main" id="{0818D611-6127-4504-8AFE-4D0083630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73" name="Рисунок 3">
          <a:extLst>
            <a:ext uri="{FF2B5EF4-FFF2-40B4-BE49-F238E27FC236}">
              <a16:creationId xmlns:a16="http://schemas.microsoft.com/office/drawing/2014/main" id="{801FB897-5798-4FAD-BFBB-4AC33E35A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74" name="Рисунок 3">
          <a:extLst>
            <a:ext uri="{FF2B5EF4-FFF2-40B4-BE49-F238E27FC236}">
              <a16:creationId xmlns:a16="http://schemas.microsoft.com/office/drawing/2014/main" id="{B6E06164-02E9-470F-AA50-498CB4A7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75" name="Рисунок 3">
          <a:extLst>
            <a:ext uri="{FF2B5EF4-FFF2-40B4-BE49-F238E27FC236}">
              <a16:creationId xmlns:a16="http://schemas.microsoft.com/office/drawing/2014/main" id="{F73C9528-58A5-43FA-9411-1B5B53DE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76" name="Рисунок 3">
          <a:extLst>
            <a:ext uri="{FF2B5EF4-FFF2-40B4-BE49-F238E27FC236}">
              <a16:creationId xmlns:a16="http://schemas.microsoft.com/office/drawing/2014/main" id="{1225FE1C-D1CF-443E-BBC3-79AF5388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7620</xdr:rowOff>
    </xdr:to>
    <xdr:pic>
      <xdr:nvPicPr>
        <xdr:cNvPr id="1077" name="Рисунок 3">
          <a:extLst>
            <a:ext uri="{FF2B5EF4-FFF2-40B4-BE49-F238E27FC236}">
              <a16:creationId xmlns:a16="http://schemas.microsoft.com/office/drawing/2014/main" id="{B855C20E-D9E3-44AC-AFFA-56615AD47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14</xdr:row>
      <xdr:rowOff>0</xdr:rowOff>
    </xdr:from>
    <xdr:to>
      <xdr:col>13</xdr:col>
      <xdr:colOff>784860</xdr:colOff>
      <xdr:row>14</xdr:row>
      <xdr:rowOff>0</xdr:rowOff>
    </xdr:to>
    <xdr:pic>
      <xdr:nvPicPr>
        <xdr:cNvPr id="1078" name="Рисунок 3">
          <a:extLst>
            <a:ext uri="{FF2B5EF4-FFF2-40B4-BE49-F238E27FC236}">
              <a16:creationId xmlns:a16="http://schemas.microsoft.com/office/drawing/2014/main" id="{519B3C04-FB6F-417B-B4A1-E93B90B99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C13" sqref="C13"/>
    </sheetView>
  </sheetViews>
  <sheetFormatPr defaultColWidth="9.140625" defaultRowHeight="15.75" x14ac:dyDescent="0.2"/>
  <cols>
    <col min="1" max="1" width="5.28515625" style="1" customWidth="1"/>
    <col min="2" max="2" width="18" style="1" hidden="1" customWidth="1"/>
    <col min="3" max="3" width="25.7109375" style="1" customWidth="1"/>
    <col min="4" max="4" width="10.42578125" style="4" customWidth="1"/>
    <col min="5" max="5" width="12.28515625" style="1" customWidth="1"/>
    <col min="6" max="8" width="19.7109375" style="3" customWidth="1"/>
    <col min="9" max="10" width="16.5703125" style="3" customWidth="1"/>
    <col min="11" max="11" width="14.140625" style="7" customWidth="1"/>
    <col min="12" max="12" width="18.85546875" style="3" customWidth="1"/>
    <col min="13" max="13" width="15" style="3" customWidth="1"/>
    <col min="14" max="14" width="19.85546875" style="1" customWidth="1"/>
    <col min="15" max="15" width="22" style="1" customWidth="1"/>
    <col min="16" max="16" width="20.5703125" style="1" customWidth="1"/>
    <col min="17" max="17" width="27.42578125" style="1" customWidth="1"/>
    <col min="18" max="16384" width="9.140625" style="1"/>
  </cols>
  <sheetData>
    <row r="1" spans="1:17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7" x14ac:dyDescent="0.2">
      <c r="A2" s="32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7" s="6" customFormat="1" ht="41.25" customHeight="1" x14ac:dyDescent="0.2">
      <c r="A3" s="35" t="s">
        <v>6</v>
      </c>
      <c r="B3" s="35"/>
      <c r="C3" s="35" t="s">
        <v>26</v>
      </c>
      <c r="D3" s="35" t="s">
        <v>10</v>
      </c>
      <c r="E3" s="35" t="s">
        <v>11</v>
      </c>
      <c r="F3" s="37" t="s">
        <v>20</v>
      </c>
      <c r="G3" s="37"/>
      <c r="H3" s="37"/>
      <c r="I3" s="37" t="s">
        <v>21</v>
      </c>
      <c r="J3" s="37" t="s">
        <v>22</v>
      </c>
      <c r="K3" s="39" t="s">
        <v>9</v>
      </c>
      <c r="L3" s="37" t="s">
        <v>23</v>
      </c>
      <c r="M3" s="37" t="s">
        <v>12</v>
      </c>
      <c r="N3" s="33" t="s">
        <v>13</v>
      </c>
      <c r="O3" s="33" t="s">
        <v>8</v>
      </c>
      <c r="P3" s="33" t="s">
        <v>19</v>
      </c>
      <c r="Q3" s="42" t="s">
        <v>14</v>
      </c>
    </row>
    <row r="4" spans="1:17" s="6" customFormat="1" ht="28.5" x14ac:dyDescent="0.2">
      <c r="A4" s="36"/>
      <c r="B4" s="36"/>
      <c r="C4" s="36"/>
      <c r="D4" s="36"/>
      <c r="E4" s="36"/>
      <c r="F4" s="13" t="s">
        <v>43</v>
      </c>
      <c r="G4" s="13" t="s">
        <v>42</v>
      </c>
      <c r="H4" s="13" t="s">
        <v>44</v>
      </c>
      <c r="I4" s="38"/>
      <c r="J4" s="38"/>
      <c r="K4" s="40"/>
      <c r="L4" s="38" t="s">
        <v>15</v>
      </c>
      <c r="M4" s="38" t="s">
        <v>16</v>
      </c>
      <c r="N4" s="34" t="s">
        <v>17</v>
      </c>
      <c r="O4" s="34" t="s">
        <v>8</v>
      </c>
      <c r="P4" s="41"/>
      <c r="Q4" s="43"/>
    </row>
    <row r="5" spans="1:17" s="29" customFormat="1" ht="38.25" x14ac:dyDescent="0.2">
      <c r="A5" s="22">
        <v>1</v>
      </c>
      <c r="B5" s="23"/>
      <c r="C5" s="10" t="s">
        <v>36</v>
      </c>
      <c r="D5" s="10" t="s">
        <v>27</v>
      </c>
      <c r="E5" s="11" t="s">
        <v>31</v>
      </c>
      <c r="F5" s="30">
        <v>865.34</v>
      </c>
      <c r="G5" s="12">
        <v>861.03</v>
      </c>
      <c r="H5" s="21">
        <v>882.65</v>
      </c>
      <c r="I5" s="24">
        <f t="shared" ref="I5" si="0">MIN(F5:H5)</f>
        <v>861.03</v>
      </c>
      <c r="J5" s="24">
        <f t="shared" ref="J5" si="1">I5*(1+K5)</f>
        <v>861.03</v>
      </c>
      <c r="K5" s="25">
        <v>0</v>
      </c>
      <c r="L5" s="24">
        <f t="shared" ref="L5" si="2">AVERAGE(F5:H5)*(1+K5)</f>
        <v>869.67333333333329</v>
      </c>
      <c r="M5" s="24">
        <f t="shared" ref="M5" si="3">STDEV(F5:H5)</f>
        <v>11.442876969247425</v>
      </c>
      <c r="N5" s="26">
        <f t="shared" ref="N5" si="4">M5/L5</f>
        <v>1.315767257734409E-2</v>
      </c>
      <c r="O5" s="27">
        <f t="shared" ref="O5" si="5">MIN(F5,G5,H5)</f>
        <v>861.03</v>
      </c>
      <c r="P5" s="28">
        <f>O5</f>
        <v>861.03</v>
      </c>
      <c r="Q5" s="28">
        <f>P5*E5</f>
        <v>1722.06</v>
      </c>
    </row>
    <row r="6" spans="1:17" s="29" customFormat="1" ht="38.25" x14ac:dyDescent="0.2">
      <c r="A6" s="22">
        <v>2</v>
      </c>
      <c r="B6" s="23"/>
      <c r="C6" s="10" t="s">
        <v>46</v>
      </c>
      <c r="D6" s="10" t="s">
        <v>27</v>
      </c>
      <c r="E6" s="11" t="s">
        <v>37</v>
      </c>
      <c r="F6" s="30">
        <v>13.46</v>
      </c>
      <c r="G6" s="12">
        <v>13.39</v>
      </c>
      <c r="H6" s="21">
        <v>13.73</v>
      </c>
      <c r="I6" s="24">
        <f t="shared" ref="I6:I13" si="6">MIN(F6:H6)</f>
        <v>13.39</v>
      </c>
      <c r="J6" s="24">
        <f t="shared" ref="J6:J13" si="7">I6*(1+K6)</f>
        <v>13.39</v>
      </c>
      <c r="K6" s="25">
        <v>0</v>
      </c>
      <c r="L6" s="24">
        <f t="shared" ref="L6:L13" si="8">AVERAGE(F6:H6)*(1+K6)</f>
        <v>13.526666666666666</v>
      </c>
      <c r="M6" s="24">
        <f t="shared" ref="M6:M13" si="9">STDEV(F6:H6)</f>
        <v>0.17953644012660294</v>
      </c>
      <c r="N6" s="26">
        <f t="shared" ref="N6:N13" si="10">M6/L6</f>
        <v>1.3272777732375772E-2</v>
      </c>
      <c r="O6" s="27">
        <f t="shared" ref="O6:O13" si="11">MIN(F6,G6,H6)</f>
        <v>13.39</v>
      </c>
      <c r="P6" s="28">
        <f t="shared" ref="P6:P13" si="12">O6</f>
        <v>13.39</v>
      </c>
      <c r="Q6" s="28">
        <f t="shared" ref="Q6:Q13" si="13">P6*E6</f>
        <v>107120</v>
      </c>
    </row>
    <row r="7" spans="1:17" s="29" customFormat="1" ht="63.75" x14ac:dyDescent="0.2">
      <c r="A7" s="22">
        <v>3</v>
      </c>
      <c r="B7" s="23"/>
      <c r="C7" s="10" t="s">
        <v>47</v>
      </c>
      <c r="D7" s="10" t="s">
        <v>27</v>
      </c>
      <c r="E7" s="11" t="s">
        <v>38</v>
      </c>
      <c r="F7" s="30">
        <v>2613</v>
      </c>
      <c r="G7" s="12">
        <v>2600</v>
      </c>
      <c r="H7" s="21">
        <v>2665.26</v>
      </c>
      <c r="I7" s="24">
        <f t="shared" si="6"/>
        <v>2600</v>
      </c>
      <c r="J7" s="24">
        <f t="shared" si="7"/>
        <v>2600</v>
      </c>
      <c r="K7" s="25">
        <v>0</v>
      </c>
      <c r="L7" s="24">
        <f t="shared" si="8"/>
        <v>2626.0866666666666</v>
      </c>
      <c r="M7" s="24">
        <f t="shared" si="9"/>
        <v>34.542184837287607</v>
      </c>
      <c r="N7" s="26">
        <f t="shared" si="10"/>
        <v>1.3153482432905594E-2</v>
      </c>
      <c r="O7" s="27">
        <f t="shared" si="11"/>
        <v>2600</v>
      </c>
      <c r="P7" s="28">
        <f t="shared" si="12"/>
        <v>2600</v>
      </c>
      <c r="Q7" s="28">
        <f t="shared" si="13"/>
        <v>140400</v>
      </c>
    </row>
    <row r="8" spans="1:17" s="29" customFormat="1" ht="89.25" x14ac:dyDescent="0.2">
      <c r="A8" s="22">
        <v>4</v>
      </c>
      <c r="B8" s="23"/>
      <c r="C8" s="10" t="s">
        <v>33</v>
      </c>
      <c r="D8" s="10" t="s">
        <v>27</v>
      </c>
      <c r="E8" s="11" t="s">
        <v>31</v>
      </c>
      <c r="F8" s="30">
        <v>2099.91</v>
      </c>
      <c r="G8" s="12">
        <v>2089.46</v>
      </c>
      <c r="H8" s="21">
        <v>2141.91</v>
      </c>
      <c r="I8" s="24">
        <f t="shared" si="6"/>
        <v>2089.46</v>
      </c>
      <c r="J8" s="24">
        <f t="shared" si="7"/>
        <v>2089.46</v>
      </c>
      <c r="K8" s="25">
        <v>0</v>
      </c>
      <c r="L8" s="24">
        <f t="shared" si="8"/>
        <v>2110.4266666666667</v>
      </c>
      <c r="M8" s="24">
        <f t="shared" si="9"/>
        <v>27.76149911898364</v>
      </c>
      <c r="N8" s="26">
        <f t="shared" si="10"/>
        <v>1.3154448603908043E-2</v>
      </c>
      <c r="O8" s="27">
        <f t="shared" si="11"/>
        <v>2089.46</v>
      </c>
      <c r="P8" s="28">
        <f t="shared" si="12"/>
        <v>2089.46</v>
      </c>
      <c r="Q8" s="28">
        <f t="shared" si="13"/>
        <v>4178.92</v>
      </c>
    </row>
    <row r="9" spans="1:17" s="29" customFormat="1" ht="25.5" x14ac:dyDescent="0.2">
      <c r="A9" s="22">
        <v>5</v>
      </c>
      <c r="B9" s="23"/>
      <c r="C9" s="10" t="s">
        <v>34</v>
      </c>
      <c r="D9" s="10" t="s">
        <v>27</v>
      </c>
      <c r="E9" s="11" t="s">
        <v>32</v>
      </c>
      <c r="F9" s="30">
        <v>345.02</v>
      </c>
      <c r="G9" s="12">
        <v>343.3</v>
      </c>
      <c r="H9" s="21">
        <v>351.92</v>
      </c>
      <c r="I9" s="24">
        <f t="shared" si="6"/>
        <v>343.3</v>
      </c>
      <c r="J9" s="24">
        <f t="shared" si="7"/>
        <v>343.3</v>
      </c>
      <c r="K9" s="25">
        <v>0</v>
      </c>
      <c r="L9" s="24">
        <f t="shared" si="8"/>
        <v>346.74666666666667</v>
      </c>
      <c r="M9" s="24">
        <f t="shared" si="9"/>
        <v>4.5620317111275552</v>
      </c>
      <c r="N9" s="26">
        <f t="shared" si="10"/>
        <v>1.3156670704243891E-2</v>
      </c>
      <c r="O9" s="27">
        <f t="shared" si="11"/>
        <v>343.3</v>
      </c>
      <c r="P9" s="28">
        <f t="shared" si="12"/>
        <v>343.3</v>
      </c>
      <c r="Q9" s="28">
        <f t="shared" si="13"/>
        <v>41196</v>
      </c>
    </row>
    <row r="10" spans="1:17" s="29" customFormat="1" ht="25.5" x14ac:dyDescent="0.2">
      <c r="A10" s="22">
        <v>6</v>
      </c>
      <c r="B10" s="23"/>
      <c r="C10" s="10" t="s">
        <v>34</v>
      </c>
      <c r="D10" s="10" t="s">
        <v>27</v>
      </c>
      <c r="E10" s="11" t="s">
        <v>29</v>
      </c>
      <c r="F10" s="30">
        <v>6130.5</v>
      </c>
      <c r="G10" s="12">
        <v>6100</v>
      </c>
      <c r="H10" s="21">
        <v>6253.11</v>
      </c>
      <c r="I10" s="24">
        <f t="shared" si="6"/>
        <v>6100</v>
      </c>
      <c r="J10" s="24">
        <f t="shared" si="7"/>
        <v>6100</v>
      </c>
      <c r="K10" s="25">
        <v>0</v>
      </c>
      <c r="L10" s="24">
        <f t="shared" si="8"/>
        <v>6161.2033333333338</v>
      </c>
      <c r="M10" s="24">
        <f t="shared" si="9"/>
        <v>81.041279810558905</v>
      </c>
      <c r="N10" s="26">
        <f t="shared" si="10"/>
        <v>1.3153482432905515E-2</v>
      </c>
      <c r="O10" s="27">
        <f t="shared" si="11"/>
        <v>6100</v>
      </c>
      <c r="P10" s="28">
        <f t="shared" si="12"/>
        <v>6100</v>
      </c>
      <c r="Q10" s="28">
        <f t="shared" si="13"/>
        <v>24400</v>
      </c>
    </row>
    <row r="11" spans="1:17" s="29" customFormat="1" ht="25.5" x14ac:dyDescent="0.2">
      <c r="A11" s="22">
        <v>7</v>
      </c>
      <c r="B11" s="23"/>
      <c r="C11" s="10" t="s">
        <v>35</v>
      </c>
      <c r="D11" s="10" t="s">
        <v>27</v>
      </c>
      <c r="E11" s="11" t="s">
        <v>39</v>
      </c>
      <c r="F11" s="30">
        <v>37.83</v>
      </c>
      <c r="G11" s="12">
        <v>37.64</v>
      </c>
      <c r="H11" s="21">
        <v>38.590000000000003</v>
      </c>
      <c r="I11" s="24">
        <f t="shared" si="6"/>
        <v>37.64</v>
      </c>
      <c r="J11" s="24">
        <f t="shared" si="7"/>
        <v>37.64</v>
      </c>
      <c r="K11" s="25">
        <v>0</v>
      </c>
      <c r="L11" s="24">
        <f t="shared" si="8"/>
        <v>38.020000000000003</v>
      </c>
      <c r="M11" s="24">
        <f t="shared" si="9"/>
        <v>0.50269274910227424</v>
      </c>
      <c r="N11" s="26">
        <f t="shared" si="10"/>
        <v>1.3221797714420679E-2</v>
      </c>
      <c r="O11" s="27">
        <f t="shared" si="11"/>
        <v>37.64</v>
      </c>
      <c r="P11" s="28">
        <f t="shared" si="12"/>
        <v>37.64</v>
      </c>
      <c r="Q11" s="28">
        <f t="shared" si="13"/>
        <v>188200</v>
      </c>
    </row>
    <row r="12" spans="1:17" s="29" customFormat="1" ht="25.5" x14ac:dyDescent="0.2">
      <c r="A12" s="22">
        <v>8</v>
      </c>
      <c r="B12" s="23"/>
      <c r="C12" s="10" t="s">
        <v>35</v>
      </c>
      <c r="D12" s="10" t="s">
        <v>27</v>
      </c>
      <c r="E12" s="11" t="s">
        <v>40</v>
      </c>
      <c r="F12" s="30">
        <v>27.86</v>
      </c>
      <c r="G12" s="12">
        <v>27.72</v>
      </c>
      <c r="H12" s="21">
        <v>28.42</v>
      </c>
      <c r="I12" s="24">
        <f t="shared" si="6"/>
        <v>27.72</v>
      </c>
      <c r="J12" s="24">
        <f t="shared" si="7"/>
        <v>27.72</v>
      </c>
      <c r="K12" s="25">
        <v>0</v>
      </c>
      <c r="L12" s="24">
        <f t="shared" si="8"/>
        <v>28</v>
      </c>
      <c r="M12" s="24">
        <f t="shared" si="9"/>
        <v>0.37040518354904423</v>
      </c>
      <c r="N12" s="26">
        <f t="shared" si="10"/>
        <v>1.3228756555323008E-2</v>
      </c>
      <c r="O12" s="27">
        <f t="shared" si="11"/>
        <v>27.72</v>
      </c>
      <c r="P12" s="28">
        <f t="shared" si="12"/>
        <v>27.72</v>
      </c>
      <c r="Q12" s="28">
        <f t="shared" si="13"/>
        <v>4158</v>
      </c>
    </row>
    <row r="13" spans="1:17" s="29" customFormat="1" ht="63.75" x14ac:dyDescent="0.2">
      <c r="A13" s="22">
        <v>9</v>
      </c>
      <c r="B13" s="23"/>
      <c r="C13" s="10" t="s">
        <v>47</v>
      </c>
      <c r="D13" s="10" t="s">
        <v>30</v>
      </c>
      <c r="E13" s="11" t="s">
        <v>41</v>
      </c>
      <c r="F13" s="30">
        <v>254.06</v>
      </c>
      <c r="G13" s="12">
        <v>252.8</v>
      </c>
      <c r="H13" s="21">
        <v>259.14</v>
      </c>
      <c r="I13" s="24">
        <f t="shared" si="6"/>
        <v>252.8</v>
      </c>
      <c r="J13" s="24">
        <f t="shared" si="7"/>
        <v>252.8</v>
      </c>
      <c r="K13" s="25">
        <v>0</v>
      </c>
      <c r="L13" s="24">
        <f t="shared" si="8"/>
        <v>255.33333333333334</v>
      </c>
      <c r="M13" s="24">
        <f t="shared" si="9"/>
        <v>3.3563273578918444</v>
      </c>
      <c r="N13" s="26">
        <f t="shared" si="10"/>
        <v>1.3144885213675631E-2</v>
      </c>
      <c r="O13" s="27">
        <f t="shared" si="11"/>
        <v>252.8</v>
      </c>
      <c r="P13" s="28">
        <f t="shared" si="12"/>
        <v>252.8</v>
      </c>
      <c r="Q13" s="28">
        <f t="shared" si="13"/>
        <v>88480</v>
      </c>
    </row>
    <row r="14" spans="1:17" s="6" customFormat="1" ht="15" x14ac:dyDescent="0.2">
      <c r="A14" s="14"/>
      <c r="B14" s="14"/>
      <c r="C14" s="14"/>
      <c r="D14" s="14"/>
      <c r="E14" s="15" t="s">
        <v>18</v>
      </c>
      <c r="F14" s="16"/>
      <c r="G14" s="16"/>
      <c r="H14" s="16"/>
      <c r="I14" s="17"/>
      <c r="J14" s="17"/>
      <c r="K14" s="18"/>
      <c r="L14" s="19"/>
      <c r="M14" s="44" t="s">
        <v>24</v>
      </c>
      <c r="N14" s="44"/>
      <c r="O14" s="44"/>
      <c r="P14" s="44"/>
      <c r="Q14" s="20">
        <f>SUM(Q5:Q13)</f>
        <v>599854.98</v>
      </c>
    </row>
    <row r="15" spans="1:17" ht="37.5" customHeight="1" x14ac:dyDescent="0.2">
      <c r="A15" s="47" t="s">
        <v>45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8"/>
      <c r="P15" s="8"/>
      <c r="Q15" s="9"/>
    </row>
    <row r="16" spans="1:17" ht="82.5" customHeight="1" x14ac:dyDescent="0.2">
      <c r="A16" s="46" t="s">
        <v>25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8"/>
      <c r="P16" s="8"/>
    </row>
    <row r="17" spans="1:14" ht="48" customHeight="1" x14ac:dyDescent="0.2">
      <c r="A17" s="48" t="s">
        <v>7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</row>
    <row r="18" spans="1:14" ht="31.5" x14ac:dyDescent="0.2">
      <c r="C18" s="1" t="s">
        <v>2</v>
      </c>
      <c r="D18" s="4" t="s">
        <v>1</v>
      </c>
      <c r="E18" s="45" t="s">
        <v>3</v>
      </c>
      <c r="F18" s="45"/>
    </row>
    <row r="19" spans="1:14" x14ac:dyDescent="0.2">
      <c r="D19" s="4" t="s">
        <v>4</v>
      </c>
      <c r="E19" s="45" t="s">
        <v>5</v>
      </c>
      <c r="F19" s="45"/>
    </row>
    <row r="20" spans="1:14" x14ac:dyDescent="0.2">
      <c r="I20" s="1"/>
      <c r="J20" s="1"/>
      <c r="K20" s="1"/>
      <c r="L20" s="1"/>
    </row>
    <row r="22" spans="1:14" x14ac:dyDescent="0.2">
      <c r="A22" s="51"/>
      <c r="B22" s="51"/>
      <c r="C22" s="49"/>
      <c r="D22" s="49"/>
      <c r="E22" s="49"/>
    </row>
    <row r="23" spans="1:14" x14ac:dyDescent="0.2">
      <c r="A23" s="2"/>
      <c r="B23" s="2"/>
      <c r="C23" s="2"/>
      <c r="D23" s="5"/>
    </row>
    <row r="24" spans="1:14" x14ac:dyDescent="0.2">
      <c r="A24" s="45"/>
      <c r="B24" s="45"/>
      <c r="C24" s="50"/>
      <c r="D24" s="50"/>
      <c r="E24" s="50"/>
      <c r="F24" s="50"/>
    </row>
    <row r="25" spans="1:14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</sheetData>
  <sheetProtection selectLockedCells="1" selectUnlockedCells="1"/>
  <mergeCells count="28">
    <mergeCell ref="A24:B24"/>
    <mergeCell ref="A16:N16"/>
    <mergeCell ref="L3:L4"/>
    <mergeCell ref="M3:M4"/>
    <mergeCell ref="A25:N25"/>
    <mergeCell ref="A15:N15"/>
    <mergeCell ref="A17:N17"/>
    <mergeCell ref="C22:E22"/>
    <mergeCell ref="C24:F24"/>
    <mergeCell ref="E18:F18"/>
    <mergeCell ref="A22:B22"/>
    <mergeCell ref="D3:D4"/>
    <mergeCell ref="E3:E4"/>
    <mergeCell ref="F3:H3"/>
    <mergeCell ref="I3:I4"/>
    <mergeCell ref="P3:P4"/>
    <mergeCell ref="O3:O4"/>
    <mergeCell ref="Q3:Q4"/>
    <mergeCell ref="M14:P14"/>
    <mergeCell ref="E19:F19"/>
    <mergeCell ref="A1:N1"/>
    <mergeCell ref="A2:N2"/>
    <mergeCell ref="N3:N4"/>
    <mergeCell ref="A3:A4"/>
    <mergeCell ref="B3:B4"/>
    <mergeCell ref="C3:C4"/>
    <mergeCell ref="J3:J4"/>
    <mergeCell ref="K3:K4"/>
  </mergeCells>
  <phoneticPr fontId="18" type="noConversion"/>
  <pageMargins left="0.39370078740157483" right="0.31496062992125984" top="0.39370078740157483" bottom="0.39370078740157483" header="0.51181102362204722" footer="0.51181102362204722"/>
  <pageSetup paperSize="9" scale="50" firstPageNumber="0" fitToHeight="10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2022-06-07T12:59:42Z</dcterms:created>
  <dcterms:modified xsi:type="dcterms:W3CDTF">2026-09-23T12:55:45Z</dcterms:modified>
</cp:coreProperties>
</file>