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hnoy-bv\Desktop\"/>
    </mc:Choice>
  </mc:AlternateContent>
  <bookViews>
    <workbookView xWindow="-120" yWindow="-120" windowWidth="29040" windowHeight="15840"/>
  </bookViews>
  <sheets>
    <sheet name="Контур.Диадок" sheetId="16" r:id="rId1"/>
  </sheets>
  <definedNames>
    <definedName name="Print_Area" localSheetId="0">Контур.Диадок!$A$1:$N$21</definedName>
    <definedName name="_xlnm.Print_Area" localSheetId="0">Контур.Диадок!$A$1:$O$26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6" l="1"/>
  <c r="E21" i="16"/>
  <c r="C21" i="16"/>
  <c r="K21" i="16" l="1"/>
  <c r="I13" i="16" l="1"/>
  <c r="I12" i="16"/>
  <c r="H18" i="16" s="1"/>
  <c r="H22" i="16" l="1"/>
  <c r="E22" i="16"/>
  <c r="C22" i="16"/>
  <c r="K22" i="16" l="1"/>
  <c r="M22" i="16"/>
  <c r="M21" i="16" l="1"/>
  <c r="O21" i="16" l="1"/>
  <c r="O22" i="16" s="1"/>
  <c r="G22" i="16" l="1"/>
  <c r="N22" i="16" l="1"/>
  <c r="E18" i="16" l="1"/>
  <c r="L18" i="16" s="1"/>
  <c r="N21" i="16" l="1"/>
</calcChain>
</file>

<file path=xl/sharedStrings.xml><?xml version="1.0" encoding="utf-8"?>
<sst xmlns="http://schemas.openxmlformats.org/spreadsheetml/2006/main" count="42" uniqueCount="38">
  <si>
    <t>руб.</t>
  </si>
  <si>
    <t>- средняя арифметическая величина цены единицы товара (работы, услуги);</t>
  </si>
  <si>
    <t>(</t>
  </si>
  <si>
    <t>/</t>
  </si>
  <si>
    <t>Коэффициент вариации по формуле :</t>
  </si>
  <si>
    <t>- количество значений, используемых в расчете.</t>
  </si>
  <si>
    <t>n</t>
  </si>
  <si>
    <t>ОБОСНОВАНИЕ НАЧАЛЬНОЙ (МАКСИМАЛЬНОЙ) ЦЕНЫ КОНТРАКТА</t>
  </si>
  <si>
    <t>=</t>
  </si>
  <si>
    <t>Среднее квадратичное отклонение составляет</t>
  </si>
  <si>
    <t>Среднее арифметическое значение цены</t>
  </si>
  <si>
    <t>Среднее арифметическое значение</t>
  </si>
  <si>
    <t>Коэффициент вариации, %</t>
  </si>
  <si>
    <t>Среднее квадратическое отклонение</t>
  </si>
  <si>
    <t>Расчет начальной (максимальной) цены контракта</t>
  </si>
  <si>
    <t>Описание объекта закупки</t>
  </si>
  <si>
    <r>
      <t>&lt;</t>
    </r>
    <r>
      <rPr>
        <i/>
        <sz val="11"/>
        <color theme="1"/>
        <rFont val="Times New Roman"/>
        <family val="1"/>
        <charset val="204"/>
      </rPr>
      <t>ц</t>
    </r>
    <r>
      <rPr>
        <sz val="11"/>
        <color theme="1"/>
        <rFont val="Times New Roman"/>
        <family val="1"/>
        <charset val="204"/>
      </rPr>
      <t>&gt;</t>
    </r>
  </si>
  <si>
    <t>- цена единицы товара (работы, услуги), указанная в источнике с номером i;</t>
  </si>
  <si>
    <t>Наименование Оборудования</t>
  </si>
  <si>
    <t>Всего</t>
  </si>
  <si>
    <t>Среднее квадратичное отклонение:</t>
  </si>
  <si>
    <t>НМЦК, руб.</t>
  </si>
  <si>
    <t>)   *</t>
  </si>
  <si>
    <t>Стоимость предоставления прав по КП 1, руб.</t>
  </si>
  <si>
    <t>Стоимость предоставления прав по КП 2, руб.</t>
  </si>
  <si>
    <t>Стоимость предоставления прав по КП 3, руб.</t>
  </si>
  <si>
    <t>Расчет стоимости предоставления права использования и абонентского обслуживания Системы «Контур.Экстерн»</t>
  </si>
  <si>
    <t>Право использования программы для ЭВМ «Контур.Диадок»</t>
  </si>
  <si>
    <t>Метод сопоставимых рыночных цен (анализ рынка) на основании коммерческих предложений (КП) п. 1 ч. 1 ст. 22 Федерального закона от 05.04.2013 № 44-ФЗ</t>
  </si>
  <si>
    <t>Используемый метод определения НМЦК с обоснованием</t>
  </si>
  <si>
    <t>Коэффициент вариации цен не превышает 33% - цены являются однородными.
Информация о валюте, используемой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установленный Центральным банком Российской Федерации и используемый при оплате контракта - не применяется</t>
  </si>
  <si>
    <t>V - коэффициент вариации:</t>
  </si>
  <si>
    <t>Дата подготовки обоснования НМЦК: 14.08.2026</t>
  </si>
  <si>
    <t>100   =</t>
  </si>
  <si>
    <t>Общая стоимость предоставления прав по КП1 (Исх. № 55600 от 12.08.2026)</t>
  </si>
  <si>
    <t>Общая стоимость предоставления прав по КП2 (Исх. № 55579 от 12.08.2026)</t>
  </si>
  <si>
    <t>Общая стоимость предоставления прав по КП3 (Исх. № 55645/АУП от 12.08.2026)</t>
  </si>
  <si>
    <r>
      <t xml:space="preserve">Определить начальную (максимальную) цену контракта (НМЦК) в размере </t>
    </r>
    <r>
      <rPr>
        <b/>
        <sz val="11"/>
        <rFont val="Times New Roman"/>
        <family val="1"/>
        <charset val="204"/>
      </rPr>
      <t>3 245,00</t>
    </r>
    <r>
      <rPr>
        <sz val="11"/>
        <rFont val="Times New Roman"/>
        <family val="1"/>
        <charset val="204"/>
      </rPr>
      <t xml:space="preserve">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</si>
</sst>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5" fillId="0" borderId="0" xfId="0" applyFont="1"/>
    <xf numFmtId="0" fontId="2" fillId="0" borderId="10" xfId="0" applyFont="1" applyFill="1" applyBorder="1" applyAlignment="1">
      <alignment vertical="center" wrapText="1"/>
    </xf>
    <xf numFmtId="0" fontId="5" fillId="0" borderId="1" xfId="0" applyFont="1" applyFill="1" applyBorder="1"/>
    <xf numFmtId="0" fontId="5" fillId="0" borderId="0" xfId="0" applyFont="1" applyFill="1" applyBorder="1" applyAlignment="1"/>
    <xf numFmtId="10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/>
    <xf numFmtId="0" fontId="5" fillId="0" borderId="3" xfId="0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0" xfId="0" applyFont="1" applyBorder="1"/>
    <xf numFmtId="0" fontId="3" fillId="0" borderId="1" xfId="0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wrapText="1"/>
    </xf>
    <xf numFmtId="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center" vertical="center"/>
    </xf>
    <xf numFmtId="4" fontId="6" fillId="0" borderId="20" xfId="0" applyNumberFormat="1" applyFont="1" applyFill="1" applyBorder="1" applyAlignment="1">
      <alignment horizontal="center" vertical="center" wrapText="1"/>
    </xf>
    <xf numFmtId="2" fontId="6" fillId="0" borderId="20" xfId="0" applyNumberFormat="1" applyFont="1" applyFill="1" applyBorder="1" applyAlignment="1">
      <alignment horizontal="center" vertical="center" wrapText="1"/>
    </xf>
    <xf numFmtId="4" fontId="10" fillId="0" borderId="2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/>
    </xf>
    <xf numFmtId="4" fontId="4" fillId="0" borderId="0" xfId="0" applyNumberFormat="1" applyFont="1"/>
    <xf numFmtId="4" fontId="4" fillId="0" borderId="0" xfId="0" applyNumberFormat="1" applyFont="1" applyFill="1"/>
    <xf numFmtId="0" fontId="4" fillId="0" borderId="0" xfId="0" applyFont="1"/>
    <xf numFmtId="0" fontId="7" fillId="0" borderId="16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left"/>
    </xf>
    <xf numFmtId="0" fontId="7" fillId="0" borderId="4" xfId="0" applyFont="1" applyFill="1" applyBorder="1" applyAlignment="1">
      <alignment horizontal="left" vertical="center" wrapText="1"/>
    </xf>
    <xf numFmtId="4" fontId="6" fillId="0" borderId="20" xfId="0" applyNumberFormat="1" applyFont="1" applyFill="1" applyBorder="1" applyAlignment="1">
      <alignment horizontal="center" vertical="center" wrapText="1"/>
    </xf>
    <xf numFmtId="4" fontId="6" fillId="0" borderId="21" xfId="0" applyNumberFormat="1" applyFont="1" applyFill="1" applyBorder="1" applyAlignment="1">
      <alignment horizontal="center" vertical="center" wrapText="1"/>
    </xf>
    <xf numFmtId="4" fontId="6" fillId="0" borderId="17" xfId="0" applyNumberFormat="1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190498</xdr:colOff>
      <xdr:row>8</xdr:row>
      <xdr:rowOff>948</xdr:rowOff>
    </xdr:from>
    <xdr:to>
      <xdr:col>1</xdr:col>
      <xdr:colOff>1549913</xdr:colOff>
      <xdr:row>10</xdr:row>
      <xdr:rowOff>188117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6" y="10049823"/>
          <a:ext cx="1357314" cy="5824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290541</xdr:colOff>
      <xdr:row>7</xdr:row>
      <xdr:rowOff>95250</xdr:rowOff>
    </xdr:from>
    <xdr:to>
      <xdr:col>4</xdr:col>
      <xdr:colOff>462310</xdr:colOff>
      <xdr:row>9</xdr:row>
      <xdr:rowOff>76519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1716" y="2028825"/>
          <a:ext cx="171769" cy="371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36195</xdr:colOff>
      <xdr:row>13</xdr:row>
      <xdr:rowOff>169767</xdr:rowOff>
    </xdr:from>
    <xdr:to>
      <xdr:col>1</xdr:col>
      <xdr:colOff>1273268</xdr:colOff>
      <xdr:row>17</xdr:row>
      <xdr:rowOff>3380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695" y="3834091"/>
          <a:ext cx="1237073" cy="6268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zoomScaleNormal="100" zoomScaleSheetLayoutView="100" workbookViewId="0">
      <selection activeCell="S18" sqref="S18"/>
    </sheetView>
  </sheetViews>
  <sheetFormatPr defaultColWidth="8.85546875" defaultRowHeight="15.75" x14ac:dyDescent="0.25"/>
  <cols>
    <col min="1" max="1" width="25" style="1" customWidth="1"/>
    <col min="2" max="2" width="35" style="1" customWidth="1"/>
    <col min="3" max="3" width="8.28515625" style="1" customWidth="1"/>
    <col min="4" max="4" width="8.85546875" style="1" customWidth="1"/>
    <col min="5" max="5" width="7.140625" style="1" customWidth="1"/>
    <col min="6" max="6" width="6" style="1" customWidth="1"/>
    <col min="7" max="7" width="4.140625" style="1" customWidth="1"/>
    <col min="8" max="8" width="9.42578125" style="1" customWidth="1"/>
    <col min="9" max="9" width="5.140625" style="1" customWidth="1"/>
    <col min="10" max="10" width="4" style="1" customWidth="1"/>
    <col min="11" max="11" width="9" style="1" bestFit="1" customWidth="1"/>
    <col min="12" max="12" width="13.42578125" style="1" customWidth="1"/>
    <col min="13" max="13" width="15.42578125" style="1" bestFit="1" customWidth="1"/>
    <col min="14" max="14" width="12.85546875" style="1" bestFit="1" customWidth="1"/>
    <col min="15" max="15" width="17" style="1" customWidth="1"/>
    <col min="16" max="16" width="18.42578125" style="1" customWidth="1"/>
    <col min="17" max="17" width="16.5703125" style="1" customWidth="1"/>
    <col min="18" max="18" width="15.85546875" style="1" customWidth="1"/>
    <col min="19" max="19" width="14.7109375" style="1" customWidth="1"/>
    <col min="20" max="20" width="25.28515625" style="1" customWidth="1"/>
    <col min="21" max="16384" width="8.85546875" style="1"/>
  </cols>
  <sheetData>
    <row r="1" spans="1:15" ht="16.5" thickBot="1" x14ac:dyDescent="0.3">
      <c r="A1" s="75" t="s">
        <v>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7"/>
    </row>
    <row r="2" spans="1:15" ht="0.95" customHeight="1" thickBot="1" x14ac:dyDescent="0.3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1:15" ht="32.25" customHeight="1" thickBot="1" x14ac:dyDescent="0.3">
      <c r="A3" s="4" t="s">
        <v>15</v>
      </c>
      <c r="B3" s="51" t="s">
        <v>27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1:15" ht="47.25" customHeight="1" thickBot="1" x14ac:dyDescent="0.3">
      <c r="A4" s="33" t="s">
        <v>29</v>
      </c>
      <c r="B4" s="51" t="s">
        <v>28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5" s="3" customFormat="1" ht="15" customHeight="1" x14ac:dyDescent="0.25">
      <c r="A5" s="70" t="s">
        <v>14</v>
      </c>
      <c r="B5" s="60" t="s">
        <v>34</v>
      </c>
      <c r="C5" s="60"/>
      <c r="D5" s="60"/>
      <c r="E5" s="60"/>
      <c r="F5" s="60"/>
      <c r="G5" s="60"/>
      <c r="H5" s="60"/>
      <c r="I5" s="60"/>
      <c r="J5" s="60"/>
      <c r="K5" s="40">
        <v>3451.5</v>
      </c>
      <c r="L5" s="58" t="s">
        <v>0</v>
      </c>
      <c r="M5" s="58"/>
      <c r="N5" s="6"/>
      <c r="O5" s="5"/>
    </row>
    <row r="6" spans="1:15" s="3" customFormat="1" ht="15" customHeight="1" x14ac:dyDescent="0.25">
      <c r="A6" s="70"/>
      <c r="B6" s="60" t="s">
        <v>35</v>
      </c>
      <c r="C6" s="60"/>
      <c r="D6" s="60"/>
      <c r="E6" s="60"/>
      <c r="F6" s="60"/>
      <c r="G6" s="60"/>
      <c r="H6" s="60"/>
      <c r="I6" s="60"/>
      <c r="J6" s="60"/>
      <c r="K6" s="41">
        <v>3333.5</v>
      </c>
      <c r="L6" s="58" t="s">
        <v>0</v>
      </c>
      <c r="M6" s="58"/>
      <c r="N6" s="28"/>
      <c r="O6" s="5"/>
    </row>
    <row r="7" spans="1:15" s="3" customFormat="1" ht="15" customHeight="1" x14ac:dyDescent="0.25">
      <c r="A7" s="70"/>
      <c r="B7" s="60" t="s">
        <v>36</v>
      </c>
      <c r="C7" s="60"/>
      <c r="D7" s="60"/>
      <c r="E7" s="60"/>
      <c r="F7" s="60"/>
      <c r="G7" s="60"/>
      <c r="H7" s="60"/>
      <c r="I7" s="60"/>
      <c r="J7" s="60"/>
      <c r="K7" s="42">
        <v>2950</v>
      </c>
      <c r="L7" s="58" t="s">
        <v>0</v>
      </c>
      <c r="M7" s="58"/>
      <c r="N7" s="6"/>
      <c r="O7" s="5"/>
    </row>
    <row r="8" spans="1:15" x14ac:dyDescent="0.25">
      <c r="A8" s="70"/>
      <c r="B8" s="80" t="s">
        <v>20</v>
      </c>
      <c r="C8" s="58"/>
      <c r="D8" s="58"/>
      <c r="E8" s="58"/>
      <c r="F8" s="58"/>
      <c r="G8" s="58"/>
      <c r="H8" s="58"/>
      <c r="I8" s="58"/>
      <c r="J8" s="58"/>
      <c r="K8" s="58"/>
      <c r="L8" s="7"/>
      <c r="M8" s="7"/>
      <c r="N8" s="7"/>
      <c r="O8" s="5"/>
    </row>
    <row r="9" spans="1:15" s="3" customFormat="1" ht="15" customHeight="1" x14ac:dyDescent="0.25">
      <c r="A9" s="70"/>
      <c r="B9" s="9"/>
      <c r="C9" s="18"/>
      <c r="D9" s="18"/>
      <c r="E9" s="18"/>
      <c r="F9" s="81" t="s">
        <v>17</v>
      </c>
      <c r="G9" s="81"/>
      <c r="H9" s="81"/>
      <c r="I9" s="81"/>
      <c r="J9" s="81"/>
      <c r="K9" s="81"/>
      <c r="L9" s="81"/>
      <c r="M9" s="81"/>
      <c r="N9" s="81"/>
      <c r="O9" s="5"/>
    </row>
    <row r="10" spans="1:15" s="3" customFormat="1" ht="15.75" customHeight="1" x14ac:dyDescent="0.25">
      <c r="A10" s="70"/>
      <c r="B10" s="78" t="s">
        <v>16</v>
      </c>
      <c r="C10" s="79"/>
      <c r="D10" s="79"/>
      <c r="E10" s="79"/>
      <c r="F10" s="30" t="s">
        <v>1</v>
      </c>
      <c r="G10" s="6"/>
      <c r="H10" s="6"/>
      <c r="I10" s="6"/>
      <c r="J10" s="6"/>
      <c r="K10" s="6"/>
      <c r="L10" s="6"/>
      <c r="M10" s="6"/>
      <c r="N10" s="6"/>
      <c r="O10" s="5"/>
    </row>
    <row r="11" spans="1:15" s="3" customFormat="1" ht="15" customHeight="1" x14ac:dyDescent="0.25">
      <c r="A11" s="70"/>
      <c r="B11" s="67" t="s">
        <v>6</v>
      </c>
      <c r="C11" s="68"/>
      <c r="D11" s="68"/>
      <c r="E11" s="68"/>
      <c r="F11" s="10" t="s">
        <v>5</v>
      </c>
      <c r="G11" s="6"/>
      <c r="H11" s="6"/>
      <c r="I11" s="6"/>
      <c r="J11" s="11"/>
      <c r="K11" s="11"/>
      <c r="L11" s="11"/>
      <c r="M11" s="11"/>
      <c r="N11" s="11"/>
      <c r="O11" s="5"/>
    </row>
    <row r="12" spans="1:15" s="3" customFormat="1" ht="15" customHeight="1" x14ac:dyDescent="0.25">
      <c r="A12" s="70"/>
      <c r="B12" s="67" t="s">
        <v>10</v>
      </c>
      <c r="C12" s="68"/>
      <c r="D12" s="68"/>
      <c r="E12" s="68"/>
      <c r="F12" s="68"/>
      <c r="G12" s="68"/>
      <c r="H12" s="18" t="s">
        <v>8</v>
      </c>
      <c r="I12" s="69">
        <f>SUM(K5:K7)/3</f>
        <v>3245</v>
      </c>
      <c r="J12" s="69"/>
      <c r="K12" s="69"/>
      <c r="L12" s="11"/>
      <c r="M12" s="11"/>
      <c r="N12" s="11"/>
      <c r="O12" s="5"/>
    </row>
    <row r="13" spans="1:15" s="3" customFormat="1" ht="15" customHeight="1" x14ac:dyDescent="0.25">
      <c r="A13" s="70"/>
      <c r="B13" s="67" t="s">
        <v>9</v>
      </c>
      <c r="C13" s="68"/>
      <c r="D13" s="68"/>
      <c r="E13" s="68"/>
      <c r="F13" s="68"/>
      <c r="G13" s="68"/>
      <c r="H13" s="18" t="s">
        <v>8</v>
      </c>
      <c r="I13" s="69">
        <f>STDEV(K5:K7)</f>
        <v>262.20173531080985</v>
      </c>
      <c r="J13" s="69"/>
      <c r="K13" s="69"/>
      <c r="L13" s="6"/>
      <c r="M13" s="11"/>
      <c r="N13" s="11"/>
      <c r="O13" s="5"/>
    </row>
    <row r="14" spans="1:15" x14ac:dyDescent="0.25">
      <c r="A14" s="70"/>
      <c r="B14" s="12" t="s">
        <v>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5"/>
    </row>
    <row r="15" spans="1:15" x14ac:dyDescent="0.25">
      <c r="A15" s="70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5"/>
    </row>
    <row r="16" spans="1:15" ht="15.75" customHeight="1" x14ac:dyDescent="0.25">
      <c r="A16" s="70"/>
      <c r="B16" s="12"/>
      <c r="C16" s="8"/>
      <c r="D16" s="8"/>
      <c r="E16" s="8"/>
      <c r="F16" s="8"/>
      <c r="G16" s="8"/>
      <c r="H16" s="8"/>
      <c r="I16" s="8"/>
      <c r="J16" s="13"/>
      <c r="K16" s="13"/>
      <c r="L16" s="13"/>
      <c r="M16" s="13"/>
      <c r="N16" s="13"/>
      <c r="O16" s="5"/>
    </row>
    <row r="17" spans="1:20" ht="14.45" customHeight="1" x14ac:dyDescent="0.25">
      <c r="A17" s="70"/>
      <c r="B17" s="12"/>
      <c r="C17" s="8"/>
      <c r="D17" s="8"/>
      <c r="E17" s="8"/>
      <c r="F17" s="8"/>
      <c r="G17" s="8"/>
      <c r="H17" s="8"/>
      <c r="I17" s="8"/>
      <c r="J17" s="13"/>
      <c r="K17" s="13"/>
      <c r="L17" s="13"/>
      <c r="M17" s="13"/>
      <c r="N17" s="13"/>
      <c r="O17" s="5"/>
    </row>
    <row r="18" spans="1:20" s="27" customFormat="1" ht="20.25" customHeight="1" thickBot="1" x14ac:dyDescent="0.3">
      <c r="A18" s="70"/>
      <c r="B18" s="20" t="s">
        <v>31</v>
      </c>
      <c r="C18" s="21"/>
      <c r="D18" s="19" t="s">
        <v>2</v>
      </c>
      <c r="E18" s="59">
        <f>I13</f>
        <v>262.20173531080985</v>
      </c>
      <c r="F18" s="59"/>
      <c r="G18" s="22" t="s">
        <v>3</v>
      </c>
      <c r="H18" s="59">
        <f>I12</f>
        <v>3245</v>
      </c>
      <c r="I18" s="59"/>
      <c r="J18" s="29" t="s">
        <v>22</v>
      </c>
      <c r="K18" s="32" t="s">
        <v>33</v>
      </c>
      <c r="L18" s="23">
        <f>E18/H18</f>
        <v>8.080176743014171E-2</v>
      </c>
      <c r="M18" s="24"/>
      <c r="N18" s="25"/>
      <c r="O18" s="26"/>
    </row>
    <row r="19" spans="1:20" ht="19.5" customHeight="1" thickBot="1" x14ac:dyDescent="0.3">
      <c r="A19" s="61" t="s">
        <v>26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3"/>
    </row>
    <row r="20" spans="1:20" ht="47.25" customHeight="1" thickBot="1" x14ac:dyDescent="0.3">
      <c r="A20" s="48" t="s">
        <v>18</v>
      </c>
      <c r="B20" s="64"/>
      <c r="C20" s="56" t="s">
        <v>23</v>
      </c>
      <c r="D20" s="56"/>
      <c r="E20" s="56" t="s">
        <v>24</v>
      </c>
      <c r="F20" s="56"/>
      <c r="G20" s="56"/>
      <c r="H20" s="56" t="s">
        <v>25</v>
      </c>
      <c r="I20" s="56"/>
      <c r="J20" s="56"/>
      <c r="K20" s="56" t="s">
        <v>11</v>
      </c>
      <c r="L20" s="56"/>
      <c r="M20" s="31" t="s">
        <v>13</v>
      </c>
      <c r="N20" s="31" t="s">
        <v>12</v>
      </c>
      <c r="O20" s="14" t="s">
        <v>21</v>
      </c>
    </row>
    <row r="21" spans="1:20" s="45" customFormat="1" x14ac:dyDescent="0.25">
      <c r="A21" s="65" t="s">
        <v>27</v>
      </c>
      <c r="B21" s="66"/>
      <c r="C21" s="57">
        <f>K5</f>
        <v>3451.5</v>
      </c>
      <c r="D21" s="57"/>
      <c r="E21" s="57">
        <f>K6</f>
        <v>3333.5</v>
      </c>
      <c r="F21" s="57"/>
      <c r="G21" s="57"/>
      <c r="H21" s="57">
        <f>K7</f>
        <v>2950</v>
      </c>
      <c r="I21" s="57"/>
      <c r="J21" s="57"/>
      <c r="K21" s="57">
        <f>SUM(C21:J21)/3</f>
        <v>3245</v>
      </c>
      <c r="L21" s="57"/>
      <c r="M21" s="34">
        <f>_xlfn.STDEV.S(C21,E21,H21:J21)</f>
        <v>262.20173531080985</v>
      </c>
      <c r="N21" s="35">
        <f>(M21/K21)*100</f>
        <v>8.0801767430141709</v>
      </c>
      <c r="O21" s="36">
        <f>K21</f>
        <v>3245</v>
      </c>
      <c r="P21" s="43"/>
      <c r="Q21" s="43"/>
      <c r="R21" s="44"/>
      <c r="S21" s="44"/>
      <c r="T21" s="43"/>
    </row>
    <row r="22" spans="1:20" ht="16.5" thickBot="1" x14ac:dyDescent="0.3">
      <c r="A22" s="46" t="s">
        <v>19</v>
      </c>
      <c r="B22" s="47"/>
      <c r="C22" s="71">
        <f>SUM(C21:D21)</f>
        <v>3451.5</v>
      </c>
      <c r="D22" s="71"/>
      <c r="E22" s="72">
        <f>SUM(E21:G21)</f>
        <v>3333.5</v>
      </c>
      <c r="F22" s="73"/>
      <c r="G22" s="73" t="e">
        <f>#REF!+#REF!+#REF!+#REF!+#REF!</f>
        <v>#REF!</v>
      </c>
      <c r="H22" s="72">
        <f>SUM(H21:J21)</f>
        <v>2950</v>
      </c>
      <c r="I22" s="73"/>
      <c r="J22" s="74"/>
      <c r="K22" s="72">
        <f>(C22+E22+H22)/3</f>
        <v>3245</v>
      </c>
      <c r="L22" s="74"/>
      <c r="M22" s="37">
        <f>_xlfn.STDEV.S(C22,E22,H22:J22)</f>
        <v>262.20173531080985</v>
      </c>
      <c r="N22" s="38">
        <f>(M22/K22)*100</f>
        <v>8.0801767430141709</v>
      </c>
      <c r="O22" s="39">
        <f>SUM(O21:O21)</f>
        <v>3245</v>
      </c>
      <c r="P22" s="2"/>
      <c r="Q22" s="2"/>
      <c r="T22" s="2"/>
    </row>
    <row r="23" spans="1:20" ht="59.25" customHeight="1" thickBot="1" x14ac:dyDescent="0.3">
      <c r="A23" s="53" t="s">
        <v>30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2"/>
      <c r="Q23" s="2"/>
      <c r="T23" s="2"/>
    </row>
    <row r="24" spans="1:20" ht="16.5" thickBot="1" x14ac:dyDescent="0.3">
      <c r="A24" s="48" t="s">
        <v>37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0"/>
    </row>
    <row r="25" spans="1:20" ht="16.5" thickBot="1" x14ac:dyDescent="0.3">
      <c r="A25" s="82" t="s">
        <v>32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4"/>
    </row>
    <row r="27" spans="1:20" ht="39" customHeight="1" x14ac:dyDescent="0.25"/>
    <row r="28" spans="1:20" ht="51" customHeight="1" x14ac:dyDescent="0.25"/>
    <row r="34" ht="76.7" customHeight="1" x14ac:dyDescent="0.25"/>
  </sheetData>
  <mergeCells count="39">
    <mergeCell ref="K22:L22"/>
    <mergeCell ref="A1:O1"/>
    <mergeCell ref="B3:O3"/>
    <mergeCell ref="B13:G13"/>
    <mergeCell ref="E18:F18"/>
    <mergeCell ref="I13:K13"/>
    <mergeCell ref="B10:E10"/>
    <mergeCell ref="B8:K8"/>
    <mergeCell ref="F9:N9"/>
    <mergeCell ref="B12:G12"/>
    <mergeCell ref="L6:M6"/>
    <mergeCell ref="B5:J5"/>
    <mergeCell ref="L5:M5"/>
    <mergeCell ref="H20:J20"/>
    <mergeCell ref="K21:L21"/>
    <mergeCell ref="B6:J6"/>
    <mergeCell ref="B7:J7"/>
    <mergeCell ref="A19:O19"/>
    <mergeCell ref="A20:B20"/>
    <mergeCell ref="A21:B21"/>
    <mergeCell ref="B11:E11"/>
    <mergeCell ref="I12:K12"/>
    <mergeCell ref="A5:A18"/>
    <mergeCell ref="A25:O25"/>
    <mergeCell ref="C22:D22"/>
    <mergeCell ref="E22:G22"/>
    <mergeCell ref="H22:J22"/>
    <mergeCell ref="A22:B22"/>
    <mergeCell ref="A24:O24"/>
    <mergeCell ref="B4:O4"/>
    <mergeCell ref="A23:O23"/>
    <mergeCell ref="C20:D20"/>
    <mergeCell ref="E20:G20"/>
    <mergeCell ref="K20:L20"/>
    <mergeCell ref="C21:D21"/>
    <mergeCell ref="E21:G21"/>
    <mergeCell ref="H21:J21"/>
    <mergeCell ref="L7:M7"/>
    <mergeCell ref="H18:I18"/>
  </mergeCells>
  <pageMargins left="0.23622047244094491" right="0.23622047244094491" top="0.74803149606299213" bottom="0.74803149606299213" header="0.31496062992125984" footer="0.31496062992125984"/>
  <pageSetup paperSize="9" scale="77" orientation="landscape" r:id="rId1"/>
  <ignoredErrors>
    <ignoredError sqref="N22" formula="1"/>
    <ignoredError sqref="C22:G22 H22:J2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Контур.Диадок</vt:lpstr>
      <vt:lpstr>Контур.Диадок!Print_Area</vt:lpstr>
      <vt:lpstr>Контур.Диадок!Область_печати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Маркелов Евгений Владимирович</dc:creator>
  <cp:lastModifiedBy>Сечной Борис Владимирович</cp:lastModifiedBy>
  <cp:lastPrinted>2026-08-10T13:23:38Z</cp:lastPrinted>
  <dcterms:created xsi:type="dcterms:W3CDTF">2014-08-14T12:37:43Z</dcterms:created>
  <dcterms:modified xsi:type="dcterms:W3CDTF">2026-08-12T11:46:48Z</dcterms:modified>
</cp:coreProperties>
</file>