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\\store\Контрактная служба\Конкурентные закупки 2026г\1. 44-ФЗ\ЕАТ\98  Поставка для нужд полевиков НФ (ГРР)\ЗАПРОС 2\3. 200907389126100129  Кухнный инвентарь\На размещение\"/>
    </mc:Choice>
  </mc:AlternateContent>
  <xr:revisionPtr revIDLastSave="0" documentId="13_ncr:1_{3B72FD29-E9E6-4E65-AE95-0176405D811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оконч." sheetId="1" r:id="rId1"/>
    <sheet name="Расчет с учетом по годам" sheetId="2" r:id="rId2"/>
  </sheets>
  <definedNames>
    <definedName name="_xlnm._FilterDatabase" localSheetId="0" hidden="1">оконч.!$A$9:$D$19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E19" i="1"/>
  <c r="N18" i="1"/>
  <c r="N17" i="1"/>
  <c r="N16" i="1"/>
  <c r="N15" i="1"/>
  <c r="N14" i="1"/>
  <c r="N13" i="1"/>
  <c r="N12" i="1"/>
  <c r="N11" i="1"/>
  <c r="K18" i="1"/>
  <c r="O18" i="1" s="1"/>
  <c r="P18" i="1" s="1"/>
  <c r="K17" i="1"/>
  <c r="O17" i="1" s="1"/>
  <c r="P17" i="1" s="1"/>
  <c r="K16" i="1"/>
  <c r="L16" i="1" s="1"/>
  <c r="M16" i="1" s="1"/>
  <c r="K15" i="1"/>
  <c r="L15" i="1" s="1"/>
  <c r="M15" i="1" s="1"/>
  <c r="K14" i="1"/>
  <c r="O14" i="1" s="1"/>
  <c r="P14" i="1" s="1"/>
  <c r="K13" i="1"/>
  <c r="O13" i="1" s="1"/>
  <c r="P13" i="1" s="1"/>
  <c r="K12" i="1"/>
  <c r="O12" i="1" s="1"/>
  <c r="P12" i="1" s="1"/>
  <c r="K11" i="1"/>
  <c r="O11" i="1" s="1"/>
  <c r="P11" i="1" s="1"/>
  <c r="J2" i="2"/>
  <c r="E15" i="2" s="1"/>
  <c r="L13" i="1" l="1"/>
  <c r="M13" i="1" s="1"/>
  <c r="L18" i="1"/>
  <c r="M18" i="1" s="1"/>
  <c r="L12" i="1"/>
  <c r="M12" i="1" s="1"/>
  <c r="L11" i="1"/>
  <c r="M11" i="1" s="1"/>
  <c r="L14" i="1"/>
  <c r="M14" i="1" s="1"/>
  <c r="L17" i="1"/>
  <c r="M17" i="1" s="1"/>
  <c r="O15" i="1"/>
  <c r="P15" i="1" s="1"/>
  <c r="O16" i="1"/>
  <c r="P16" i="1" s="1"/>
  <c r="D15" i="2"/>
  <c r="F15" i="2" s="1"/>
  <c r="B4" i="2"/>
  <c r="C4" i="2" s="1"/>
  <c r="B3" i="2"/>
  <c r="C3" i="2" s="1"/>
  <c r="B2" i="2"/>
  <c r="C2" i="2" s="1"/>
  <c r="B1" i="2" l="1"/>
  <c r="C1" i="2" l="1"/>
  <c r="J19" i="1"/>
  <c r="I19" i="1" l="1"/>
  <c r="H19" i="1"/>
  <c r="K19" i="1" l="1"/>
  <c r="B5" i="2" l="1"/>
  <c r="P19" i="1"/>
  <c r="B14" i="2" l="1"/>
  <c r="C5" i="2"/>
  <c r="C14" i="2" s="1"/>
</calcChain>
</file>

<file path=xl/sharedStrings.xml><?xml version="1.0" encoding="utf-8"?>
<sst xmlns="http://schemas.openxmlformats.org/spreadsheetml/2006/main" count="50" uniqueCount="43">
  <si>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</si>
  <si>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</si>
  <si>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НМЦК</t>
  </si>
  <si>
    <t>НМЦК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</si>
  <si>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</si>
  <si>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</si>
  <si>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Расчет НМЦК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</si>
  <si>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единицу изм. (руб.)</t>
  </si>
  <si>
    <t>НМЦК контракта с учетом округления цены за единицу (руб.)</t>
  </si>
  <si>
    <t xml:space="preserve">ИТОГО </t>
  </si>
  <si>
    <t>Всего:</t>
  </si>
  <si>
    <t>№ п/п</t>
  </si>
  <si>
    <t>Ед. изм.</t>
  </si>
  <si>
    <t>Наименование объекта закупки</t>
  </si>
  <si>
    <t xml:space="preserve">Дата составления: </t>
  </si>
  <si>
    <r>
      <t xml:space="preserve">коэффициент вариации цен V (%)           </t>
    </r>
    <r>
      <rPr>
        <i/>
        <sz val="8"/>
        <color indexed="8"/>
        <rFont val="Times New Roman"/>
        <family val="1"/>
        <charset val="204"/>
      </rPr>
      <t xml:space="preserve">         (не должен превышать 33%)</t>
    </r>
  </si>
  <si>
    <t>В месяц (округлено)</t>
  </si>
  <si>
    <t>Всего</t>
  </si>
  <si>
    <t>По годам</t>
  </si>
  <si>
    <t>Итого</t>
  </si>
  <si>
    <t>округлено</t>
  </si>
  <si>
    <t>Горелка газовая с пьезоподжигом Дружба ДГ-115</t>
  </si>
  <si>
    <t>шт</t>
  </si>
  <si>
    <t>Поставка кухонного инвентаря для нужд полевого отряда  ФГБУ "ВНИГНИ"</t>
  </si>
  <si>
    <t>На основании проведенного анализа рынка и расчетов, НМЦК составляет: 16 538  (Шестнадцать тысяч пятьсот тридцать восемь ) рублей 00 копеек</t>
  </si>
  <si>
    <t xml:space="preserve">Поставщик 1 вх.  № КС-468 от 18.05.2026       </t>
  </si>
  <si>
    <t xml:space="preserve">Поставщик № 2  вх. № КС-469 от 18.05.2026    </t>
  </si>
  <si>
    <t xml:space="preserve">Поставщик № КС-470 от 18.05.2026    </t>
  </si>
  <si>
    <t xml:space="preserve">Заказчиком установлена начальная (максимальная) цена контракта: 15 949,00 руб.   (Пятнадцать тысяч девятьсот сорок девять) рублей 00 копеек </t>
  </si>
  <si>
    <t>Нож Стрикс (Кизляр)</t>
  </si>
  <si>
    <t xml:space="preserve">Чайник </t>
  </si>
  <si>
    <t>Термос TRAMP 1.2л  (TRC-028)</t>
  </si>
  <si>
    <t>Набор котлов Tramp TRC-086  с крышкой</t>
  </si>
  <si>
    <t>Миска  походная</t>
  </si>
  <si>
    <t>Кружка TRAMP (TRC-037)</t>
  </si>
  <si>
    <t>Горелка газ, пьезоэлектрическая, GTP-N03</t>
  </si>
  <si>
    <t>Обоснование начальной (максимальной) цены контракта</t>
  </si>
  <si>
    <t>Характеристики объекта закупки</t>
  </si>
  <si>
    <t>Характеристики объекта закупки указаны в описании объекта закупки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</si>
  <si>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</si>
  <si>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в соответствии с п.6 ст.22 44-ФЗ
Расчет выполнен в соответствии с Методическими рекомендациями, утвержденными приказом МЭР РФ от 02.10.2013 №567</t>
  </si>
  <si>
    <t>РАСЧЕТ НМЦК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</si>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</sst>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name val="Calibri"/>
      <family val="2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4" fillId="0" borderId="0"/>
    <xf numFmtId="0" fontId="25" fillId="0" borderId="0"/>
  </cellStyleXfs>
  <cellXfs count="10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1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top" wrapText="1"/>
    </xf>
    <xf numFmtId="49" fontId="16" fillId="0" borderId="7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0" xfId="0" applyFont="1"/>
    <xf numFmtId="0" fontId="13" fillId="0" borderId="6" xfId="0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horizontal="center" vertical="top"/>
    </xf>
    <xf numFmtId="0" fontId="20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 applyProtection="1">
      <alignment horizontal="left"/>
      <protection locked="0"/>
    </xf>
    <xf numFmtId="4" fontId="11" fillId="0" borderId="0" xfId="0" applyNumberFormat="1" applyFont="1"/>
    <xf numFmtId="0" fontId="11" fillId="0" borderId="0" xfId="0" applyFont="1" applyAlignment="1">
      <alignment horizontal="left" vertical="top" wrapText="1"/>
    </xf>
    <xf numFmtId="164" fontId="1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11" fillId="0" borderId="0" xfId="0" applyNumberFormat="1" applyFont="1" applyAlignment="1">
      <alignment horizontal="center"/>
    </xf>
    <xf numFmtId="0" fontId="20" fillId="0" borderId="0" xfId="0" applyFont="1" applyAlignment="1">
      <alignment horizontal="right"/>
    </xf>
    <xf numFmtId="4" fontId="0" fillId="0" borderId="0" xfId="0" applyNumberFormat="1"/>
    <xf numFmtId="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8" fillId="0" borderId="9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right" wrapText="1"/>
    </xf>
    <xf numFmtId="0" fontId="12" fillId="0" borderId="0" xfId="0" applyFont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center" vertical="center"/>
    </xf>
    <xf numFmtId="4" fontId="13" fillId="2" borderId="7" xfId="0" applyNumberFormat="1" applyFont="1" applyFill="1" applyBorder="1" applyAlignment="1">
      <alignment horizontal="center" vertical="center"/>
    </xf>
    <xf numFmtId="14" fontId="11" fillId="0" borderId="0" xfId="0" applyNumberFormat="1" applyFont="1"/>
    <xf numFmtId="3" fontId="0" fillId="0" borderId="0" xfId="0" applyNumberFormat="1"/>
    <xf numFmtId="0" fontId="22" fillId="0" borderId="0" xfId="0" applyFont="1" applyAlignment="1">
      <alignment horizontal="center"/>
    </xf>
    <xf numFmtId="0" fontId="23" fillId="0" borderId="0" xfId="0" applyFont="1"/>
    <xf numFmtId="0" fontId="22" fillId="0" borderId="17" xfId="0" applyFont="1" applyBorder="1"/>
    <xf numFmtId="0" fontId="0" fillId="0" borderId="18" xfId="0" applyBorder="1"/>
    <xf numFmtId="3" fontId="23" fillId="0" borderId="19" xfId="0" applyNumberFormat="1" applyFont="1" applyBorder="1"/>
    <xf numFmtId="3" fontId="23" fillId="0" borderId="7" xfId="0" applyNumberFormat="1" applyFont="1" applyBorder="1"/>
    <xf numFmtId="3" fontId="23" fillId="0" borderId="13" xfId="0" applyNumberFormat="1" applyFont="1" applyBorder="1"/>
    <xf numFmtId="3" fontId="23" fillId="0" borderId="16" xfId="0" applyNumberFormat="1" applyFont="1" applyBorder="1"/>
    <xf numFmtId="0" fontId="0" fillId="0" borderId="7" xfId="0" applyBorder="1"/>
    <xf numFmtId="0" fontId="13" fillId="0" borderId="11" xfId="3" applyFont="1" applyBorder="1" applyAlignment="1">
      <alignment horizontal="left" vertical="center" wrapText="1" shrinkToFit="1"/>
    </xf>
    <xf numFmtId="0" fontId="13" fillId="0" borderId="1" xfId="3" applyFont="1" applyBorder="1" applyAlignment="1">
      <alignment horizontal="center" vertical="center"/>
    </xf>
    <xf numFmtId="2" fontId="13" fillId="0" borderId="1" xfId="3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12" fillId="0" borderId="3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2" xfId="0" applyNumberFormat="1" applyFont="1" applyBorder="1" applyAlignment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13" fillId="0" borderId="0" xfId="0" applyFont="1" applyAlignment="1" applyProtection="1">
      <alignment horizontal="left" wrapText="1"/>
      <protection locked="0"/>
    </xf>
    <xf numFmtId="0" fontId="19" fillId="0" borderId="0" xfId="0" applyFont="1" applyAlignment="1">
      <alignment horizontal="left" wrapText="1"/>
    </xf>
    <xf numFmtId="164" fontId="11" fillId="0" borderId="0" xfId="0" applyNumberFormat="1" applyFont="1" applyAlignment="1" applyProtection="1">
      <alignment horizontal="left"/>
      <protection locked="0"/>
    </xf>
    <xf numFmtId="0" fontId="19" fillId="0" borderId="0" xfId="0" applyFont="1" applyAlignment="1">
      <alignment horizontal="left"/>
    </xf>
    <xf numFmtId="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" fillId="0" borderId="20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28" fillId="0" borderId="7" xfId="0" applyFont="1" applyBorder="1" applyAlignment="1">
      <alignment vertical="top" wrapText="1"/>
    </xf>
    <xf numFmtId="0" fontId="26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Border="1" applyAlignment="1">
      <alignment horizontal="left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FCC29FB5-01A0-4008-8CDB-B7F23BF88A14}"/>
    <cellStyle name="Обычный 4" xfId="3" xr:uid="{E4A3223B-1DFC-4A41-AF4A-27517FB6F1DC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144236</xdr:colOff>
      <xdr:row>9</xdr:row>
      <xdr:rowOff>568325</xdr:rowOff>
    </xdr:from>
    <xdr:to>
      <xdr:col>11</xdr:col>
      <xdr:colOff>847725</xdr:colOff>
      <xdr:row>9</xdr:row>
      <xdr:rowOff>873125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58136" y="2359025"/>
          <a:ext cx="703489" cy="304800"/>
        </a:xfrm>
        <a:prstGeom prst="rect">
          <a:avLst/>
        </a:prstGeom>
      </xdr:spPr>
    </xdr:pic>
    <xdr:clientData/>
  </xdr:twoCellAnchor>
  <xdr:absoluteAnchor>
    <xdr:pos x="11738041" y="8083550"/>
    <xdr:ext cx="1389934" cy="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4345940"/>
    <xdr:ext cx="1389934" cy="0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4345940"/>
    <xdr:ext cx="1389934" cy="0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738041" y="4345940"/>
          <a:ext cx="1389934" cy="0"/>
        </a:xfrm>
        <a:prstGeom prst="rect">
          <a:avLst/>
        </a:prstGeom>
      </xdr:spPr>
    </xdr:pic>
    <xdr:clientData/>
  </xdr:absoluteAnchor>
  <xdr:absoluteAnchor>
    <xdr:pos x="11738041" y="4753610"/>
    <xdr:ext cx="1389934" cy="0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4753610"/>
    <xdr:ext cx="1389934" cy="0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5216525"/>
    <xdr:ext cx="1389934" cy="0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5216525"/>
    <xdr:ext cx="1389934" cy="0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5635625"/>
    <xdr:ext cx="1389934" cy="0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5635625"/>
    <xdr:ext cx="1389934" cy="0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6039485"/>
    <xdr:ext cx="1389934" cy="0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6039485"/>
    <xdr:ext cx="1389934" cy="0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6426200"/>
    <xdr:ext cx="1389934" cy="0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6426200"/>
    <xdr:ext cx="1389934" cy="0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6830060"/>
    <xdr:ext cx="1389934" cy="0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6830060"/>
    <xdr:ext cx="1389934" cy="0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7239635"/>
    <xdr:ext cx="1389934" cy="0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7239635"/>
    <xdr:ext cx="1389934" cy="0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7672069"/>
    <xdr:ext cx="1389934" cy="0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7672069"/>
    <xdr:ext cx="1389934" cy="0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twoCellAnchor>
    <xdr:from>
      <xdr:col>13</xdr:col>
      <xdr:colOff>405564</xdr:colOff>
      <xdr:row>9</xdr:row>
      <xdr:rowOff>1514475</xdr:rowOff>
    </xdr:from>
    <xdr:to>
      <xdr:col>13</xdr:col>
      <xdr:colOff>1504950</xdr:colOff>
      <xdr:row>9</xdr:row>
      <xdr:rowOff>1533525</xdr:rowOff>
    </xdr:to>
    <xdr:pic>
      <xdr:nvPicPr>
        <xdr:cNvPr id="54" name="Picture 5">
          <a:extLst>
            <a:ext uri="{FF2B5EF4-FFF2-40B4-BE49-F238E27FC236}">
              <a16:creationId xmlns:a16="http://schemas.microsoft.com/office/drawing/2014/main" id="{B3538F01-1DCB-4150-B584-7DD1B6519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6489" y="3343275"/>
          <a:ext cx="1099386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429895</xdr:colOff>
      <xdr:row>7</xdr:row>
      <xdr:rowOff>182245</xdr:rowOff>
    </xdr:from>
    <xdr:to>
      <xdr:col>1</xdr:col>
      <xdr:colOff>1585595</xdr:colOff>
      <xdr:row>7</xdr:row>
      <xdr:rowOff>802005</xdr:rowOff>
    </xdr:to>
    <xdr:pic>
      <xdr:nvPicPr>
        <xdr:cNvPr id="46" name="Изображение 1">
          <a:extLst>
            <a:ext uri="{FF2B5EF4-FFF2-40B4-BE49-F238E27FC236}">
              <a16:creationId xmlns:a16="http://schemas.microsoft.com/office/drawing/2014/main" id="{D35EE038-FD06-42B2-BD1A-65A531AA43CA}"/>
            </a:ext>
          </a:extLst>
        </xdr:cNvPr>
        <xdr:cNvPicPr preferRelativeResize="0"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445" y="3077845"/>
          <a:ext cx="1584325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0"/>
  <sheetViews>
    <sheetView tabSelected="1" topLeftCell="A9" workbookViewId="0">
      <selection activeCell="A3" sqref="A3:AD28"/>
    </sheetView>
  </sheetViews>
  <sheetFormatPr defaultColWidth="9.140625" defaultRowHeight="12.75" x14ac:dyDescent="0.2"/>
  <cols>
    <col min="1" max="1" width="3.85546875" style="1" customWidth="1"/>
    <col min="2" max="2" width="42.85546875" style="1" customWidth="1"/>
    <col min="3" max="3" width="8.42578125" style="1" customWidth="1"/>
    <col min="4" max="4" width="8.7109375" style="1" customWidth="1"/>
    <col min="5" max="5" width="15.140625" style="1" customWidth="1"/>
    <col min="6" max="6" width="17.42578125" style="1" customWidth="1"/>
    <col min="7" max="7" width="14.5703125" style="1" customWidth="1"/>
    <col min="8" max="8" width="0.42578125" style="1" hidden="1" customWidth="1"/>
    <col min="9" max="9" width="0.140625" style="1" hidden="1" customWidth="1"/>
    <col min="10" max="10" width="0.42578125" style="1" hidden="1" customWidth="1"/>
    <col min="11" max="11" width="13" style="1" customWidth="1"/>
    <col min="12" max="12" width="14.5703125" style="1" customWidth="1"/>
    <col min="13" max="13" width="15.5703125" style="1" customWidth="1"/>
    <col min="14" max="14" width="23.42578125" style="1" customWidth="1"/>
    <col min="15" max="15" width="13.85546875" style="1" customWidth="1"/>
    <col min="16" max="16" width="13" style="1" customWidth="1"/>
    <col min="17" max="17" width="0.140625" style="1" customWidth="1"/>
    <col min="18" max="20" width="9.140625" style="1" hidden="1" customWidth="1"/>
    <col min="21" max="21" width="1.7109375" style="1" hidden="1" customWidth="1"/>
    <col min="22" max="30" width="9.140625" style="1" hidden="1" customWidth="1"/>
    <col min="31" max="16384" width="9.140625" style="1"/>
  </cols>
  <sheetData>
    <row r="1" spans="1:30" x14ac:dyDescent="0.2">
      <c r="N1" s="6"/>
      <c r="O1" s="6"/>
      <c r="P1" s="32"/>
    </row>
    <row r="2" spans="1:30" ht="21.6" customHeight="1" x14ac:dyDescent="0.2">
      <c r="N2" s="6"/>
      <c r="O2" s="6"/>
      <c r="P2" s="32"/>
    </row>
    <row r="3" spans="1:30" ht="30.75" customHeight="1" x14ac:dyDescent="0.2">
      <c r="A3" s="103" t="s">
        <v>36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94"/>
    </row>
    <row r="4" spans="1:30" ht="20.45" customHeight="1" x14ac:dyDescent="0.2">
      <c r="A4" s="95" t="s">
        <v>37</v>
      </c>
      <c r="B4" s="95"/>
      <c r="C4" s="96" t="s">
        <v>38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</row>
    <row r="5" spans="1:30" ht="38.25" customHeight="1" x14ac:dyDescent="0.2">
      <c r="A5" s="95" t="s">
        <v>39</v>
      </c>
      <c r="B5" s="95"/>
      <c r="C5" s="96" t="s">
        <v>40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</row>
    <row r="6" spans="1:30" ht="27.6" customHeight="1" x14ac:dyDescent="0.2">
      <c r="A6" s="97" t="s">
        <v>41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98"/>
    </row>
    <row r="7" spans="1:30" ht="27.6" customHeight="1" x14ac:dyDescent="0.2">
      <c r="A7" s="99" t="s">
        <v>23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1"/>
    </row>
    <row r="8" spans="1:30" ht="123.75" customHeight="1" x14ac:dyDescent="0.2">
      <c r="A8" s="102" t="s">
        <v>42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</row>
    <row r="9" spans="1:30" s="6" customFormat="1" ht="26.25" customHeight="1" x14ac:dyDescent="0.2">
      <c r="A9" s="76" t="s">
        <v>11</v>
      </c>
      <c r="B9" s="81" t="s">
        <v>13</v>
      </c>
      <c r="C9" s="78" t="s">
        <v>12</v>
      </c>
      <c r="D9" s="82" t="s">
        <v>0</v>
      </c>
      <c r="E9" s="70" t="s">
        <v>1</v>
      </c>
      <c r="F9" s="71"/>
      <c r="G9" s="72"/>
      <c r="H9" s="5"/>
      <c r="I9" s="5"/>
      <c r="J9" s="79"/>
      <c r="K9" s="67" t="s">
        <v>2</v>
      </c>
      <c r="L9" s="68"/>
      <c r="M9" s="69"/>
      <c r="N9" s="64" t="s">
        <v>3</v>
      </c>
      <c r="O9" s="65"/>
      <c r="P9" s="66"/>
    </row>
    <row r="10" spans="1:30" s="13" customFormat="1" ht="114.75" customHeight="1" x14ac:dyDescent="0.2">
      <c r="A10" s="77"/>
      <c r="B10" s="81"/>
      <c r="C10" s="78"/>
      <c r="D10" s="83"/>
      <c r="E10" s="7" t="s">
        <v>25</v>
      </c>
      <c r="F10" s="7" t="s">
        <v>26</v>
      </c>
      <c r="G10" s="7" t="s">
        <v>27</v>
      </c>
      <c r="H10" s="8"/>
      <c r="I10" s="8"/>
      <c r="J10" s="80"/>
      <c r="K10" s="9" t="s">
        <v>4</v>
      </c>
      <c r="L10" s="10" t="s">
        <v>5</v>
      </c>
      <c r="M10" s="11" t="s">
        <v>15</v>
      </c>
      <c r="N10" s="11" t="s">
        <v>6</v>
      </c>
      <c r="O10" s="12" t="s">
        <v>7</v>
      </c>
      <c r="P10" s="12" t="s">
        <v>8</v>
      </c>
    </row>
    <row r="11" spans="1:30" s="6" customFormat="1" ht="18.75" customHeight="1" x14ac:dyDescent="0.2">
      <c r="A11" s="59">
        <v>1</v>
      </c>
      <c r="B11" s="55" t="s">
        <v>29</v>
      </c>
      <c r="C11" s="56" t="s">
        <v>22</v>
      </c>
      <c r="D11" s="57">
        <v>2</v>
      </c>
      <c r="E11" s="15">
        <v>1944</v>
      </c>
      <c r="F11" s="16">
        <v>2081</v>
      </c>
      <c r="G11" s="17">
        <v>2021.76</v>
      </c>
      <c r="H11" s="17"/>
      <c r="I11" s="17"/>
      <c r="J11" s="18"/>
      <c r="K11" s="19">
        <f t="shared" ref="K11:K18" si="0">AVERAGE(E11:G11)</f>
        <v>2015.5866666666668</v>
      </c>
      <c r="L11" s="20">
        <f t="shared" ref="L11:L18" si="1">SQRT(SUM(POWER(E11-K11, 2), POWER(F11-K11, 2), POWER(G11-K11, 2))/(COLUMNS(E11:G11)-1))</f>
        <v>68.70831487770117</v>
      </c>
      <c r="M11" s="20">
        <f t="shared" ref="M11:M18" si="2">L11/K11*100</f>
        <v>3.4088494438857087</v>
      </c>
      <c r="N11" s="19">
        <f t="shared" ref="N11:N18" si="3">D11/3*SUM(E11:G11)</f>
        <v>4031.1733333333332</v>
      </c>
      <c r="O11" s="19">
        <f t="shared" ref="O11:O18" si="4">K11</f>
        <v>2015.5866666666668</v>
      </c>
      <c r="P11" s="19">
        <f t="shared" ref="P11:P18" si="5">ROUND(O11*D11,0)</f>
        <v>4031</v>
      </c>
    </row>
    <row r="12" spans="1:30" s="6" customFormat="1" ht="18.75" customHeight="1" x14ac:dyDescent="0.2">
      <c r="A12" s="59">
        <v>2</v>
      </c>
      <c r="B12" s="55" t="s">
        <v>30</v>
      </c>
      <c r="C12" s="56" t="s">
        <v>22</v>
      </c>
      <c r="D12" s="57">
        <v>1</v>
      </c>
      <c r="E12" s="15">
        <v>1420</v>
      </c>
      <c r="F12" s="16">
        <v>1520</v>
      </c>
      <c r="G12" s="17">
        <v>1476.8</v>
      </c>
      <c r="H12" s="17"/>
      <c r="I12" s="17"/>
      <c r="J12" s="18"/>
      <c r="K12" s="19">
        <f t="shared" si="0"/>
        <v>1472.2666666666667</v>
      </c>
      <c r="L12" s="20">
        <f t="shared" si="1"/>
        <v>50.153896492030739</v>
      </c>
      <c r="M12" s="20">
        <f t="shared" si="2"/>
        <v>3.4065769216648301</v>
      </c>
      <c r="N12" s="19">
        <f t="shared" si="3"/>
        <v>1472.2666666666667</v>
      </c>
      <c r="O12" s="19">
        <f t="shared" si="4"/>
        <v>1472.2666666666667</v>
      </c>
      <c r="P12" s="19">
        <f t="shared" si="5"/>
        <v>1472</v>
      </c>
    </row>
    <row r="13" spans="1:30" s="6" customFormat="1" ht="27.6" customHeight="1" x14ac:dyDescent="0.2">
      <c r="A13" s="59">
        <v>3</v>
      </c>
      <c r="B13" s="55" t="s">
        <v>31</v>
      </c>
      <c r="C13" s="56" t="s">
        <v>22</v>
      </c>
      <c r="D13" s="57">
        <v>2</v>
      </c>
      <c r="E13" s="15">
        <v>1680</v>
      </c>
      <c r="F13" s="16">
        <v>1798</v>
      </c>
      <c r="G13" s="17">
        <v>1747.2</v>
      </c>
      <c r="H13" s="17"/>
      <c r="I13" s="17"/>
      <c r="J13" s="18"/>
      <c r="K13" s="19">
        <f t="shared" si="0"/>
        <v>1741.7333333333333</v>
      </c>
      <c r="L13" s="20">
        <f t="shared" si="1"/>
        <v>59.189638732917885</v>
      </c>
      <c r="M13" s="20">
        <f t="shared" si="2"/>
        <v>3.3983180777530744</v>
      </c>
      <c r="N13" s="19">
        <f t="shared" si="3"/>
        <v>3483.4666666666662</v>
      </c>
      <c r="O13" s="19">
        <f t="shared" si="4"/>
        <v>1741.7333333333333</v>
      </c>
      <c r="P13" s="19">
        <f t="shared" si="5"/>
        <v>3483</v>
      </c>
    </row>
    <row r="14" spans="1:30" s="6" customFormat="1" ht="18.75" customHeight="1" x14ac:dyDescent="0.2">
      <c r="A14" s="59">
        <v>4</v>
      </c>
      <c r="B14" s="55" t="s">
        <v>21</v>
      </c>
      <c r="C14" s="56" t="s">
        <v>22</v>
      </c>
      <c r="D14" s="57">
        <v>2</v>
      </c>
      <c r="E14" s="43">
        <v>220</v>
      </c>
      <c r="F14" s="16">
        <v>236</v>
      </c>
      <c r="G14" s="17">
        <v>228.8</v>
      </c>
      <c r="H14" s="17"/>
      <c r="I14" s="17"/>
      <c r="J14" s="18"/>
      <c r="K14" s="19">
        <f t="shared" si="0"/>
        <v>228.26666666666665</v>
      </c>
      <c r="L14" s="20">
        <f t="shared" si="1"/>
        <v>8.0133222407022497</v>
      </c>
      <c r="M14" s="20">
        <f t="shared" si="2"/>
        <v>3.5105091591861495</v>
      </c>
      <c r="N14" s="19">
        <f t="shared" si="3"/>
        <v>456.5333333333333</v>
      </c>
      <c r="O14" s="19">
        <f t="shared" si="4"/>
        <v>228.26666666666665</v>
      </c>
      <c r="P14" s="19">
        <f t="shared" si="5"/>
        <v>457</v>
      </c>
    </row>
    <row r="15" spans="1:30" s="6" customFormat="1" ht="27.6" customHeight="1" x14ac:dyDescent="0.2">
      <c r="A15" s="59">
        <v>5</v>
      </c>
      <c r="B15" s="55" t="s">
        <v>32</v>
      </c>
      <c r="C15" s="56" t="s">
        <v>22</v>
      </c>
      <c r="D15" s="57">
        <v>1</v>
      </c>
      <c r="E15" s="43">
        <v>3900</v>
      </c>
      <c r="F15" s="16">
        <v>4173</v>
      </c>
      <c r="G15" s="17">
        <v>4056</v>
      </c>
      <c r="H15" s="17"/>
      <c r="I15" s="17"/>
      <c r="J15" s="18"/>
      <c r="K15" s="19">
        <f t="shared" si="0"/>
        <v>4043</v>
      </c>
      <c r="L15" s="20">
        <f t="shared" si="1"/>
        <v>136.9634987870856</v>
      </c>
      <c r="M15" s="20">
        <f t="shared" si="2"/>
        <v>3.3876700169944498</v>
      </c>
      <c r="N15" s="19">
        <f t="shared" si="3"/>
        <v>4043</v>
      </c>
      <c r="O15" s="19">
        <f t="shared" si="4"/>
        <v>4043</v>
      </c>
      <c r="P15" s="19">
        <f t="shared" si="5"/>
        <v>4043</v>
      </c>
    </row>
    <row r="16" spans="1:30" s="6" customFormat="1" ht="18.75" customHeight="1" x14ac:dyDescent="0.2">
      <c r="A16" s="59">
        <v>6</v>
      </c>
      <c r="B16" s="55" t="s">
        <v>33</v>
      </c>
      <c r="C16" s="56" t="s">
        <v>22</v>
      </c>
      <c r="D16" s="57">
        <v>5</v>
      </c>
      <c r="E16" s="43">
        <v>63</v>
      </c>
      <c r="F16" s="16">
        <v>68</v>
      </c>
      <c r="G16" s="17">
        <v>65.52</v>
      </c>
      <c r="H16" s="17"/>
      <c r="I16" s="17"/>
      <c r="J16" s="18"/>
      <c r="K16" s="19">
        <f t="shared" si="0"/>
        <v>65.506666666666661</v>
      </c>
      <c r="L16" s="20">
        <f t="shared" si="1"/>
        <v>2.5000266665244459</v>
      </c>
      <c r="M16" s="20">
        <f t="shared" si="2"/>
        <v>3.8164461630232744</v>
      </c>
      <c r="N16" s="19">
        <f t="shared" si="3"/>
        <v>327.5333333333333</v>
      </c>
      <c r="O16" s="19">
        <f t="shared" si="4"/>
        <v>65.506666666666661</v>
      </c>
      <c r="P16" s="19">
        <f t="shared" si="5"/>
        <v>328</v>
      </c>
    </row>
    <row r="17" spans="1:30" s="6" customFormat="1" ht="24" customHeight="1" x14ac:dyDescent="0.2">
      <c r="A17" s="59">
        <v>7</v>
      </c>
      <c r="B17" s="55" t="s">
        <v>34</v>
      </c>
      <c r="C17" s="56" t="s">
        <v>22</v>
      </c>
      <c r="D17" s="57">
        <v>5</v>
      </c>
      <c r="E17" s="43">
        <v>433</v>
      </c>
      <c r="F17" s="16">
        <v>464</v>
      </c>
      <c r="G17" s="17">
        <v>450.32</v>
      </c>
      <c r="H17" s="17"/>
      <c r="I17" s="17"/>
      <c r="J17" s="18"/>
      <c r="K17" s="19">
        <f t="shared" si="0"/>
        <v>449.10666666666663</v>
      </c>
      <c r="L17" s="20">
        <f t="shared" si="1"/>
        <v>15.53557637596151</v>
      </c>
      <c r="M17" s="20">
        <f t="shared" si="2"/>
        <v>3.4592174930888384</v>
      </c>
      <c r="N17" s="19">
        <f t="shared" si="3"/>
        <v>2245.5333333333333</v>
      </c>
      <c r="O17" s="19">
        <f t="shared" si="4"/>
        <v>449.10666666666663</v>
      </c>
      <c r="P17" s="19">
        <f t="shared" si="5"/>
        <v>2246</v>
      </c>
    </row>
    <row r="18" spans="1:30" s="6" customFormat="1" ht="18.75" customHeight="1" x14ac:dyDescent="0.2">
      <c r="A18" s="59">
        <v>8</v>
      </c>
      <c r="B18" s="55" t="s">
        <v>35</v>
      </c>
      <c r="C18" s="56" t="s">
        <v>22</v>
      </c>
      <c r="D18" s="57">
        <v>1</v>
      </c>
      <c r="E18" s="43">
        <v>461</v>
      </c>
      <c r="F18" s="16">
        <v>494</v>
      </c>
      <c r="G18" s="17">
        <v>479.44</v>
      </c>
      <c r="H18" s="17"/>
      <c r="I18" s="17"/>
      <c r="J18" s="18"/>
      <c r="K18" s="19">
        <f t="shared" si="0"/>
        <v>478.1466666666667</v>
      </c>
      <c r="L18" s="20">
        <f t="shared" si="1"/>
        <v>16.537972467425785</v>
      </c>
      <c r="M18" s="20">
        <f t="shared" si="2"/>
        <v>3.4587656090374881</v>
      </c>
      <c r="N18" s="19">
        <f t="shared" si="3"/>
        <v>478.14666666666665</v>
      </c>
      <c r="O18" s="19">
        <f t="shared" si="4"/>
        <v>478.1466666666667</v>
      </c>
      <c r="P18" s="19">
        <f t="shared" si="5"/>
        <v>478</v>
      </c>
    </row>
    <row r="19" spans="1:30" s="22" customFormat="1" ht="18" customHeight="1" x14ac:dyDescent="0.2">
      <c r="A19" s="36"/>
      <c r="B19" s="37" t="s">
        <v>10</v>
      </c>
      <c r="C19" s="38"/>
      <c r="D19" s="39"/>
      <c r="E19" s="40">
        <f>E11*D11+E12*D12+E13*D13+E14*D14+E15*D15+E16*D16+E17*D17+E18*D18</f>
        <v>15949</v>
      </c>
      <c r="F19" s="40">
        <f>F11*D11+F12*D12+F13*D13+F14*D14+F15*D15+F16*D16+F17*D17+F18*D18</f>
        <v>17077</v>
      </c>
      <c r="G19" s="40">
        <f>G11*D11+G12*D12+G13*D13+G14*D14+G15*D15+G16*D16+G17*D17+G18*D18</f>
        <v>16586.96</v>
      </c>
      <c r="H19" s="40" t="e">
        <f>SUM(#REF!)</f>
        <v>#REF!</v>
      </c>
      <c r="I19" s="40" t="e">
        <f>SUM(#REF!)</f>
        <v>#REF!</v>
      </c>
      <c r="J19" s="40" t="e">
        <f>SUM(#REF!)</f>
        <v>#REF!</v>
      </c>
      <c r="K19" s="58">
        <f>AVERAGE(E19:G19)</f>
        <v>16537.653333333332</v>
      </c>
      <c r="L19" s="41"/>
      <c r="M19" s="42"/>
      <c r="N19" s="62" t="s">
        <v>9</v>
      </c>
      <c r="O19" s="63"/>
      <c r="P19" s="42">
        <f>SUM(P11:P18)</f>
        <v>16538</v>
      </c>
    </row>
    <row r="20" spans="1:30" s="22" customFormat="1" ht="25.5" customHeight="1" x14ac:dyDescent="0.25">
      <c r="A20" s="73" t="s">
        <v>24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5"/>
    </row>
    <row r="21" spans="1:30" s="22" customFormat="1" ht="29.25" customHeight="1" x14ac:dyDescent="0.25">
      <c r="A21" s="60" t="s">
        <v>28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</row>
    <row r="22" spans="1:30" s="6" customFormat="1" ht="39" hidden="1" customHeight="1" x14ac:dyDescent="0.2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</row>
    <row r="23" spans="1:30" s="6" customFormat="1" ht="15" hidden="1" customHeight="1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30" s="6" customFormat="1" ht="18" hidden="1" customHeight="1" x14ac:dyDescent="0.2">
      <c r="A24" s="23"/>
      <c r="B24" s="88"/>
      <c r="C24" s="89"/>
      <c r="G24" s="26"/>
      <c r="H24" s="26"/>
      <c r="I24" s="26"/>
      <c r="J24" s="26"/>
      <c r="K24" s="26"/>
      <c r="P24" s="27"/>
    </row>
    <row r="25" spans="1:30" s="30" customFormat="1" ht="24.75" hidden="1" customHeight="1" x14ac:dyDescent="0.2">
      <c r="A25" s="28"/>
      <c r="B25" s="88"/>
      <c r="C25" s="89"/>
      <c r="D25" s="24"/>
      <c r="E25" s="6"/>
      <c r="F25" s="29"/>
      <c r="G25" s="26"/>
      <c r="H25" s="26"/>
      <c r="I25" s="26"/>
      <c r="J25" s="26"/>
      <c r="K25" s="26"/>
      <c r="L25" s="25"/>
    </row>
    <row r="26" spans="1:30" s="30" customFormat="1" ht="21.75" hidden="1" customHeight="1" x14ac:dyDescent="0.2">
      <c r="A26" s="28"/>
      <c r="B26" s="21"/>
      <c r="C26" s="6"/>
      <c r="D26" s="6"/>
      <c r="E26" s="6"/>
      <c r="F26" s="31"/>
      <c r="G26" s="90"/>
      <c r="H26" s="91"/>
      <c r="I26" s="91"/>
      <c r="J26" s="91"/>
      <c r="K26" s="91"/>
      <c r="L26" s="25"/>
    </row>
    <row r="27" spans="1:30" s="30" customFormat="1" ht="24" hidden="1" customHeight="1" x14ac:dyDescent="0.2">
      <c r="A27" s="28"/>
      <c r="B27" s="21"/>
      <c r="C27" s="6"/>
      <c r="D27" s="6"/>
      <c r="E27" s="6"/>
      <c r="F27" s="31"/>
      <c r="G27" s="26"/>
      <c r="H27" s="26"/>
      <c r="I27" s="26"/>
      <c r="J27" s="26"/>
      <c r="K27" s="26"/>
      <c r="L27" s="25"/>
    </row>
    <row r="28" spans="1:30" s="30" customFormat="1" ht="18" customHeight="1" x14ac:dyDescent="0.2">
      <c r="A28" s="28"/>
      <c r="B28" s="35" t="s">
        <v>14</v>
      </c>
      <c r="C28" s="44">
        <v>46161</v>
      </c>
      <c r="D28" s="6"/>
      <c r="E28" s="6"/>
      <c r="F28" s="31"/>
      <c r="G28" s="26"/>
      <c r="H28" s="26"/>
      <c r="I28" s="26"/>
      <c r="J28" s="26"/>
      <c r="K28" s="26"/>
      <c r="L28" s="25"/>
    </row>
    <row r="29" spans="1:30" ht="13.5" customHeight="1" x14ac:dyDescent="0.25">
      <c r="A29" s="86"/>
      <c r="B29" s="86"/>
      <c r="C29" s="2"/>
      <c r="D29" s="2"/>
      <c r="E29" s="2"/>
      <c r="F29" s="2"/>
      <c r="G29" s="2"/>
      <c r="H29" s="2"/>
      <c r="I29" s="2"/>
    </row>
    <row r="30" spans="1:30" s="3" customFormat="1" ht="39.6" customHeight="1" x14ac:dyDescent="0.25">
      <c r="A30" s="85"/>
      <c r="B30" s="85"/>
      <c r="C30" s="85"/>
      <c r="D30" s="85"/>
      <c r="E30" s="85"/>
      <c r="F30" s="4"/>
      <c r="G30" s="87"/>
      <c r="H30" s="87"/>
      <c r="I30" s="87"/>
      <c r="J30" s="87"/>
      <c r="K30" s="87"/>
      <c r="L30" s="87"/>
    </row>
  </sheetData>
  <autoFilter ref="A9:D19" xr:uid="{00000000-0009-0000-0000-000000000000}"/>
  <mergeCells count="26">
    <mergeCell ref="A8:AD8"/>
    <mergeCell ref="A6:P6"/>
    <mergeCell ref="A3:P3"/>
    <mergeCell ref="A5:B5"/>
    <mergeCell ref="C5:AD5"/>
    <mergeCell ref="A7:P7"/>
    <mergeCell ref="A4:B4"/>
    <mergeCell ref="C4:AD4"/>
    <mergeCell ref="A22:P22"/>
    <mergeCell ref="A30:E30"/>
    <mergeCell ref="A29:B29"/>
    <mergeCell ref="G30:L30"/>
    <mergeCell ref="B24:C24"/>
    <mergeCell ref="B25:C25"/>
    <mergeCell ref="G26:K26"/>
    <mergeCell ref="A21:AD21"/>
    <mergeCell ref="N19:O19"/>
    <mergeCell ref="N9:P9"/>
    <mergeCell ref="K9:M9"/>
    <mergeCell ref="E9:G9"/>
    <mergeCell ref="A20:P20"/>
    <mergeCell ref="A9:A10"/>
    <mergeCell ref="C9:C10"/>
    <mergeCell ref="J9:J10"/>
    <mergeCell ref="B9:B10"/>
    <mergeCell ref="D9:D10"/>
  </mergeCells>
  <phoneticPr fontId="9" type="noConversion"/>
  <pageMargins left="0.25" right="0.25" top="0.75" bottom="0.75" header="0.3" footer="0.3"/>
  <pageSetup paperSize="9" scale="69" fitToHeight="0" orientation="landscape" r:id="rId1"/>
  <rowBreaks count="1" manualBreakCount="1">
    <brk id="2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B0DB1-57BE-403D-887B-897B623BCA3F}">
  <dimension ref="A1:J15"/>
  <sheetViews>
    <sheetView workbookViewId="0">
      <selection activeCell="I13" sqref="I13"/>
    </sheetView>
  </sheetViews>
  <sheetFormatPr defaultRowHeight="15" x14ac:dyDescent="0.25"/>
  <cols>
    <col min="2" max="3" width="11.7109375" customWidth="1"/>
    <col min="4" max="4" width="12.42578125" customWidth="1"/>
    <col min="6" max="6" width="9.7109375" style="33" bestFit="1" customWidth="1"/>
  </cols>
  <sheetData>
    <row r="1" spans="1:10" ht="15.75" thickBot="1" x14ac:dyDescent="0.3">
      <c r="A1" s="14">
        <v>1</v>
      </c>
      <c r="B1" s="15" t="e">
        <f>оконч.!#REF!</f>
        <v>#REF!</v>
      </c>
      <c r="C1" s="34" t="e">
        <f>B1*A1</f>
        <v>#REF!</v>
      </c>
      <c r="D1" s="33"/>
    </row>
    <row r="2" spans="1:10" ht="15.75" thickBot="1" x14ac:dyDescent="0.3">
      <c r="A2" s="14">
        <v>1</v>
      </c>
      <c r="B2" s="15" t="e">
        <f>оконч.!#REF!</f>
        <v>#REF!</v>
      </c>
      <c r="C2" s="34" t="e">
        <f>B2*A2</f>
        <v>#REF!</v>
      </c>
      <c r="D2" s="33"/>
      <c r="H2" s="48" t="s">
        <v>16</v>
      </c>
      <c r="I2" s="49"/>
      <c r="J2" s="50">
        <f>C15/20</f>
        <v>26900</v>
      </c>
    </row>
    <row r="3" spans="1:10" x14ac:dyDescent="0.25">
      <c r="A3" s="14">
        <v>30</v>
      </c>
      <c r="B3" s="15" t="e">
        <f>оконч.!#REF!</f>
        <v>#REF!</v>
      </c>
      <c r="C3" s="34" t="e">
        <f>B3*A3</f>
        <v>#REF!</v>
      </c>
      <c r="D3" s="33"/>
    </row>
    <row r="4" spans="1:10" x14ac:dyDescent="0.25">
      <c r="A4" s="14">
        <v>10</v>
      </c>
      <c r="B4" s="15" t="e">
        <f>оконч.!#REF!</f>
        <v>#REF!</v>
      </c>
      <c r="C4" s="34" t="e">
        <f>B4*A4</f>
        <v>#REF!</v>
      </c>
      <c r="D4" s="33"/>
    </row>
    <row r="5" spans="1:10" x14ac:dyDescent="0.25">
      <c r="A5" s="14">
        <v>20</v>
      </c>
      <c r="B5" s="15" t="e">
        <f>оконч.!#REF!</f>
        <v>#REF!</v>
      </c>
      <c r="C5" s="34" t="e">
        <f>B5*A5</f>
        <v>#REF!</v>
      </c>
      <c r="D5" s="33"/>
    </row>
    <row r="6" spans="1:10" x14ac:dyDescent="0.25">
      <c r="A6" s="14"/>
      <c r="B6" s="15"/>
      <c r="C6" s="34"/>
      <c r="D6" s="33"/>
    </row>
    <row r="7" spans="1:10" x14ac:dyDescent="0.25">
      <c r="A7" s="14"/>
      <c r="B7" s="15"/>
      <c r="C7" s="34"/>
      <c r="D7" s="33"/>
    </row>
    <row r="8" spans="1:10" x14ac:dyDescent="0.25">
      <c r="A8" s="14"/>
      <c r="B8" s="15"/>
      <c r="C8" s="34"/>
      <c r="D8" s="33"/>
    </row>
    <row r="9" spans="1:10" x14ac:dyDescent="0.25">
      <c r="A9" s="14"/>
      <c r="B9" s="15"/>
      <c r="C9" s="34"/>
      <c r="D9" s="33"/>
    </row>
    <row r="10" spans="1:10" x14ac:dyDescent="0.25">
      <c r="A10" s="14"/>
      <c r="B10" s="15"/>
      <c r="C10" s="34"/>
      <c r="D10" s="33"/>
    </row>
    <row r="11" spans="1:10" x14ac:dyDescent="0.25">
      <c r="A11" s="14"/>
      <c r="B11" s="15"/>
      <c r="C11" s="34"/>
      <c r="D11" s="33"/>
    </row>
    <row r="12" spans="1:10" x14ac:dyDescent="0.25">
      <c r="A12" s="14"/>
      <c r="B12" s="15"/>
      <c r="C12" s="34"/>
      <c r="D12" s="92" t="s">
        <v>18</v>
      </c>
      <c r="E12" s="93"/>
    </row>
    <row r="13" spans="1:10" x14ac:dyDescent="0.25">
      <c r="C13" s="46" t="s">
        <v>17</v>
      </c>
      <c r="D13" s="54">
        <v>2026</v>
      </c>
      <c r="E13" s="54">
        <v>2027</v>
      </c>
    </row>
    <row r="14" spans="1:10" x14ac:dyDescent="0.25">
      <c r="B14" s="33" t="e">
        <f>SUM(B1:B13)</f>
        <v>#REF!</v>
      </c>
      <c r="C14" s="45" t="e">
        <f>SUM(C1:C13)</f>
        <v>#REF!</v>
      </c>
      <c r="D14" s="54"/>
      <c r="E14" s="54"/>
    </row>
    <row r="15" spans="1:10" x14ac:dyDescent="0.25">
      <c r="A15" s="47" t="s">
        <v>19</v>
      </c>
      <c r="B15" s="47" t="s">
        <v>20</v>
      </c>
      <c r="C15" s="52">
        <v>538000</v>
      </c>
      <c r="D15" s="51">
        <f>J2*8</f>
        <v>215200</v>
      </c>
      <c r="E15" s="51">
        <f>J2*12</f>
        <v>322800</v>
      </c>
      <c r="F15" s="53">
        <f>D15+E15</f>
        <v>538000</v>
      </c>
    </row>
  </sheetData>
  <mergeCells count="1">
    <mergeCell ref="D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оконч.</vt:lpstr>
      <vt:lpstr>Расчет с учетом по годам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t.kasina</dc:creator>
  <cp:lastModifiedBy>Логиновская Елена Викторовна</cp:lastModifiedBy>
  <cp:lastPrinted>2026-06-04T11:08:01Z</cp:lastPrinted>
  <dcterms:created xsi:type="dcterms:W3CDTF">2023-06-09T11:29:15Z</dcterms:created>
  <dcterms:modified xsi:type="dcterms:W3CDTF">2026-06-04T11:08:09Z</dcterms:modified>
</cp:coreProperties>
</file>