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media/image2.wmf" ContentType="image/x-wmf"/>
  <Override PartName="/xl/media/image1.wmf" ContentType="image/x-wmf"/>
  <Override PartName="/xl/media/image3.wmf" ContentType="image/x-wmf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<sst xmlns="http://schemas.openxmlformats.org/spreadsheetml/2006/main" count="40" uniqueCount="37">
  <si>
    <t xml:space="preserve">СОГЛАСОВАНО:</t>
  </si>
  <si>
    <t xml:space="preserve">Врио начальника ФГБУЗ МСЧ № 121 ФМБА России</t>
  </si>
  <si>
    <t xml:space="preserve">
______________Е.Н.Тетюшкина</t>
  </si>
  <si>
    <t xml:space="preserve">ОБОСНОВАНИЕ НАЧАЛЬНОЙ (МАКСИМАЛЬНОЙ) ЦЕНЫ КОНТРАКТА</t>
  </si>
  <si>
    <t xml:space="preserve">"Запчасти для плиты и духового шкафа"</t>
  </si>
  <si>
    <t xml:space="preserve">Дата подготовки обоснования начальной (максимальной) цены контракта:</t>
  </si>
  <si>
    <t xml:space="preserve">Используемый метод определения начальной (максимальной) цены контракта: метод сопоставления рыночных цен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</si>
  <si>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ч.6 ст.22 44-ФЗ) 
Расчет выполнен в соответствии с Методическими рекомендациями, утвержденными приказом МЭР РФ от 02.10.2013 №567</t>
  </si>
  <si>
    <t xml:space="preserve">Запрос на предоставление ценовой информации направлялся пяти потенциальным поставщикам, ценовые предложения получены от трех потенциальных поставщиков.</t>
  </si>
  <si>
    <t xml:space="preserve">№ п\п</t>
  </si>
  <si>
    <t xml:space="preserve">ОКПД-2</t>
  </si>
  <si>
    <t xml:space="preserve">Объект закупки</t>
  </si>
  <si>
    <t xml:space="preserve">Ед. измерения</t>
  </si>
  <si>
    <t xml:space="preserve">Кол-во</t>
  </si>
  <si>
    <t xml:space="preserve">Коммерческие предложения, цена за ед.измерения (руб.)</t>
  </si>
  <si>
    <t xml:space="preserve">Оценка однородности совокупности значений выявленных цен, используемых в расчете Н(М)ЦК, ЦКЕП</t>
  </si>
  <si>
    <t xml:space="preserve">Н(М)ЦК, ЦКЕП, определяемая методом сопоставимых рыночных цен (анализа рынка)*</t>
  </si>
  <si>
    <t xml:space="preserve">предложение №1   исх.29174 от 20.07.2026</t>
  </si>
  <si>
    <t xml:space="preserve">предложение №2   исх.25150 от 20.07.2026</t>
  </si>
  <si>
    <t xml:space="preserve">предложение №3   исх.42755 от 20.07.2026</t>
  </si>
  <si>
    <t xml:space="preserve">Средняя арифметическая цена за единицу     &lt;ц&gt;</t>
  </si>
  <si>
    <t xml:space="preserve">Среднее квадратичное отклонение</t>
  </si>
  <si>
    <t xml:space="preserve">коэффициент вариации цен V (%)</t>
  </si>
  <si>
    <r>
      <rPr>
        <b val="true"/>
        <sz val="10"/>
        <color rgb="FF000000"/>
        <rFont val="Times New Roman"/>
        <family val="1"/>
        <charset val="1"/>
      </rPr>
      <t xml:space="preserve">Расчет Н(М)ЦК по формуле</t>
    </r>
    <r>
      <rPr>
        <sz val="10"/>
        <color rgb="FF000000"/>
        <rFont val="Times New Roman"/>
        <family val="1"/>
        <charset val="1"/>
      </rPr>
      <t xml:space="preserve"> </t>
    </r>
    <r>
      <rPr>
        <sz val="6"/>
        <color rgb="FF000000"/>
        <rFont val="Times New Roman"/>
        <family val="1"/>
        <charset val="1"/>
      </rPr>
      <t xml:space="preserve">v - кол-во (объем) закупаемого товара (работы, услуги); n - кол-во значений, используемых в расчете;
i - номер источника ценовой информации; - цена единицы</t>
    </r>
  </si>
  <si>
    <t xml:space="preserve">Цена за единицу изм. (руб.)</t>
  </si>
  <si>
    <t xml:space="preserve">Цена за единицу изм. с округлением (вниз) до сотых долей после запятой (руб.)</t>
  </si>
  <si>
    <t xml:space="preserve">Н(М)ЦК, ЦКЕП контракта с учетом округления цены за единицу (руб.) </t>
  </si>
  <si>
    <t xml:space="preserve">27.90.33.110</t>
  </si>
  <si>
    <t xml:space="preserve">Катушка управления для КМИ-(9А-18А) 230В, IEK</t>
  </si>
  <si>
    <t xml:space="preserve">шт</t>
  </si>
  <si>
    <t xml:space="preserve">27.51.30.000</t>
  </si>
  <si>
    <t xml:space="preserve">Конфорка КЭТ-0,12/3000Вт для ЭП ТЕПЛОФ, Abat</t>
  </si>
  <si>
    <t xml:space="preserve">27.33.11.140</t>
  </si>
  <si>
    <t xml:space="preserve">Переключатель режимов духового шкафа плиты HANSA 870801, EP-176 7LA GOTTAK</t>
  </si>
  <si>
    <t xml:space="preserve">26.51.70.110</t>
  </si>
  <si>
    <t xml:space="preserve">Термостат духовки плит Abat ЭП/ЭПК, шкафов ШЖЭ, сковород Abat ЭСК, 20A/250V/1,8m/20mm/50-270 С, с ручкой, 55.13059.220</t>
  </si>
  <si>
    <t xml:space="preserve">В результате проведенного расчета Н(М)ЦК, ЦКЕП контракта составила: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</si>
</sst>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_-* #,##0\ _₽_-;\-* #,##0\ _₽_-;_-* \-??\ _₽_-;_-@_-"/>
    <numFmt numFmtId="167" formatCode="[$-419]dd\.mm\.yyyy"/>
    <numFmt numFmtId="168" formatCode="0.00"/>
    <numFmt numFmtId="169" formatCode="0.00000"/>
    <numFmt numFmtId="170" formatCode="0.0000"/>
  </numFmts>
  <fonts count="2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FFFFFF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u val="single"/>
      <sz val="10"/>
      <color rgb="FF0000FF"/>
      <name val="Calibri"/>
      <family val="2"/>
      <charset val="1"/>
    </font>
    <font>
      <sz val="18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 val="true"/>
      <sz val="24"/>
      <color rgb="FF000000"/>
      <name val="Calibri"/>
      <family val="2"/>
      <charset val="1"/>
    </font>
    <font>
      <sz val="10"/>
      <color rgb="FF993300"/>
      <name val="Calibri"/>
      <family val="2"/>
      <charset val="1"/>
    </font>
    <font>
      <b val="true"/>
      <sz val="10"/>
      <color rgb="FFFFFFFF"/>
      <name val="Calibri"/>
      <family val="2"/>
      <charset val="1"/>
    </font>
    <font>
      <sz val="10"/>
      <color rgb="FFFF0000"/>
      <name val="Calibri"/>
      <family val="2"/>
      <charset val="1"/>
    </font>
    <font>
      <sz val="10"/>
      <color rgb="FF333333"/>
      <name val="Calibri"/>
      <family val="2"/>
      <charset val="1"/>
    </font>
    <font>
      <i val="true"/>
      <sz val="10"/>
      <color rgb="FF808080"/>
      <name val="Calibri"/>
      <family val="2"/>
      <charset val="1"/>
    </font>
    <font>
      <sz val="10"/>
      <color rgb="FF008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b val="true"/>
      <sz val="9"/>
      <color rgb="FF000000"/>
      <name val="Times New Roman"/>
      <family val="1"/>
      <charset val="1"/>
    </font>
    <font>
      <sz val="9"/>
      <color rgb="FF000000"/>
      <name val="Times New Roman"/>
      <family val="1"/>
      <charset val="1"/>
    </font>
    <font>
      <sz val="6"/>
      <color rgb="FF000000"/>
      <name val="Times New Roman"/>
      <family val="1"/>
      <charset val="1"/>
    </font>
    <font>
      <sz val="12"/>
      <name val="Times New Roman"/>
      <family val="1"/>
      <charset val="1"/>
    </font>
    <font>
      <b val="true"/>
      <sz val="12"/>
      <name val="Times New Roman"/>
      <family val="1"/>
      <charset val="1"/>
    </font>
    <font>
      <b val="true"/>
      <sz val="11"/>
      <color rgb="FF000000"/>
      <name val="Calibri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C0C0C0"/>
        <bgColor rgb="FFCCCCFF"/>
      </patternFill>
    </fill>
    <fill>
      <patternFill patternType="solid">
        <fgColor rgb="FFFFFFCC"/>
        <bgColor rgb="FFFFFFFF"/>
      </patternFill>
    </fill>
    <fill>
      <patternFill patternType="solid">
        <fgColor rgb="FFFF0000"/>
        <bgColor rgb="FF993300"/>
      </patternFill>
    </fill>
    <fill>
      <patternFill patternType="solid">
        <fgColor rgb="FFFF8080"/>
        <bgColor rgb="FFFF99CC"/>
      </patternFill>
    </fill>
    <fill>
      <patternFill patternType="solid">
        <fgColor rgb="FFCCFFCC"/>
        <bgColor rgb="FFCCFFFF"/>
      </patternFill>
    </fill>
    <fill>
      <patternFill patternType="solid">
        <fgColor rgb="FFFFFFFF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5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6" fillId="0" borderId="0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7" fillId="0" borderId="0" xfId="15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19" fillId="0" borderId="0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9" fillId="0" borderId="0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7" fillId="0" borderId="0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7" fontId="1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20" fillId="0" borderId="2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21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21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22" fillId="0" borderId="2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24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4" fillId="9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4" fillId="9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24" fillId="0" borderId="5" xfId="15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24" fillId="0" borderId="4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24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25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25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26" fillId="0" borderId="0" xfId="15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2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Акцент 1 1" xfId="20"/>
    <cellStyle name="Акцент 2 1" xfId="21"/>
    <cellStyle name="Акцент 3 1" xfId="22"/>
    <cellStyle name="Акцент 4" xfId="23"/>
    <cellStyle name="Гиперссылка 1" xfId="24"/>
    <cellStyle name="Заголовок 1 1" xfId="25"/>
    <cellStyle name="Заголовок 2 1" xfId="26"/>
    <cellStyle name="Заголовок 3" xfId="27"/>
    <cellStyle name="Нейтрально 1" xfId="28"/>
    <cellStyle name="Ошибка 1" xfId="29"/>
    <cellStyle name="Плохо 1" xfId="30"/>
    <cellStyle name="Предупреждение 1" xfId="31"/>
    <cellStyle name="Примечание 1" xfId="32"/>
    <cellStyle name="Сноска 1" xfId="33"/>
    <cellStyle name="Состояние 1" xfId="34"/>
    <cellStyle name="Текст 1" xfId="35"/>
    <cellStyle name="Хорошо 1" xfId="36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<Relationship Id="rId3" Type="http://schemas.openxmlformats.org/officeDocument/2006/relationships/image" Target="../media/image3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9</xdr:col>
      <xdr:colOff>159120</xdr:colOff>
      <xdr:row>11</xdr:row>
      <xdr:rowOff>944640</xdr:rowOff>
    </xdr:from>
    <xdr:to>
      <xdr:col>9</xdr:col>
      <xdr:colOff>842040</xdr:colOff>
      <xdr:row>11</xdr:row>
      <xdr:rowOff>1279080</xdr:rowOff>
    </xdr:to>
    <xdr:pic>
      <xdr:nvPicPr>
        <xdr:cNvPr id="1" name="Picture 2"/>
        <xdr:cNvPicPr/>
      </xdr:nvPicPr>
      <xdr:blipFill>
        <a:blip r:embed="rId1"/>
        <a:stretch/>
      </xdr:blipFill>
      <xdr:spPr>
        <a:xfrm>
          <a:off x="9949680" y="4469040"/>
          <a:ext cx="682920" cy="3344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10</xdr:col>
      <xdr:colOff>208800</xdr:colOff>
      <xdr:row>11</xdr:row>
      <xdr:rowOff>1031400</xdr:rowOff>
    </xdr:from>
    <xdr:to>
      <xdr:col>10</xdr:col>
      <xdr:colOff>793080</xdr:colOff>
      <xdr:row>11</xdr:row>
      <xdr:rowOff>1279080</xdr:rowOff>
    </xdr:to>
    <xdr:pic>
      <xdr:nvPicPr>
        <xdr:cNvPr id="2" name="Picture 1"/>
        <xdr:cNvPicPr/>
      </xdr:nvPicPr>
      <xdr:blipFill>
        <a:blip r:embed="rId2"/>
        <a:stretch/>
      </xdr:blipFill>
      <xdr:spPr>
        <a:xfrm>
          <a:off x="11024640" y="4555800"/>
          <a:ext cx="584280" cy="247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11</xdr:col>
      <xdr:colOff>189000</xdr:colOff>
      <xdr:row>11</xdr:row>
      <xdr:rowOff>1145520</xdr:rowOff>
    </xdr:from>
    <xdr:to>
      <xdr:col>11</xdr:col>
      <xdr:colOff>1004040</xdr:colOff>
      <xdr:row>11</xdr:row>
      <xdr:rowOff>1479960</xdr:rowOff>
    </xdr:to>
    <xdr:pic>
      <xdr:nvPicPr>
        <xdr:cNvPr id="3" name="Picture 5"/>
        <xdr:cNvPicPr/>
      </xdr:nvPicPr>
      <xdr:blipFill>
        <a:blip r:embed="rId3"/>
        <a:stretch/>
      </xdr:blipFill>
      <xdr:spPr>
        <a:xfrm>
          <a:off x="11959920" y="4669920"/>
          <a:ext cx="815040" cy="334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8"/>
  <sheetViews>
    <sheetView showFormulas="false" showGridLines="tru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A6" activeCellId="0" sqref="A6"/>
    </sheetView>
  </sheetViews>
  <sheetFormatPr defaultColWidth="11.265625" defaultRowHeight="15" customHeight="false" zeroHeight="false" outlineLevelRow="0" outlineLevelCol="0"/>
  <cols>
    <col collapsed="false" customWidth="true" hidden="false" outlineLevel="0" max="1" min="1" style="1" width="4.55"/>
    <col collapsed="false" customWidth="true" hidden="false" outlineLevel="0" max="2" min="2" style="2" width="15.13"/>
    <col collapsed="false" customWidth="true" hidden="false" outlineLevel="0" max="3" min="3" style="1" width="49.7"/>
    <col collapsed="false" customWidth="true" hidden="false" outlineLevel="0" max="4" min="4" style="1" width="7.26"/>
    <col collapsed="false" customWidth="true" hidden="false" outlineLevel="0" max="5" min="5" style="3" width="9.69"/>
    <col collapsed="false" customWidth="true" hidden="false" outlineLevel="0" max="6" min="6" style="4" width="12.26"/>
    <col collapsed="false" customWidth="true" hidden="false" outlineLevel="0" max="7" min="7" style="5" width="12.5"/>
    <col collapsed="false" customWidth="true" hidden="false" outlineLevel="0" max="8" min="8" style="6" width="13.25"/>
    <col collapsed="false" customWidth="true" hidden="false" outlineLevel="0" max="10" min="9" style="1" width="14.55"/>
    <col collapsed="false" customWidth="true" hidden="false" outlineLevel="0" max="11" min="11" style="1" width="13.55"/>
    <col collapsed="false" customWidth="true" hidden="false" outlineLevel="0" max="12" min="12" style="1" width="15.7"/>
    <col collapsed="false" customWidth="true" hidden="false" outlineLevel="0" max="13" min="13" style="1" width="13.49"/>
    <col collapsed="false" customWidth="true" hidden="false" outlineLevel="0" max="14" min="14" style="1" width="12.84"/>
    <col collapsed="false" customWidth="true" hidden="false" outlineLevel="0" max="15" min="15" style="1" width="14.69"/>
  </cols>
  <sheetData>
    <row r="1" customFormat="false" ht="14.25" hidden="false" customHeight="true" outlineLevel="0" collapsed="false">
      <c r="C1" s="7"/>
      <c r="I1" s="8" t="s">
        <v>0</v>
      </c>
      <c r="J1" s="8"/>
      <c r="K1" s="8"/>
      <c r="L1" s="8"/>
      <c r="M1" s="8"/>
      <c r="N1" s="8"/>
      <c r="O1" s="8"/>
    </row>
    <row r="2" customFormat="false" ht="14.25" hidden="false" customHeight="true" outlineLevel="0" collapsed="false">
      <c r="C2" s="7"/>
      <c r="I2" s="8" t="s">
        <v>1</v>
      </c>
      <c r="J2" s="8"/>
      <c r="K2" s="8"/>
      <c r="L2" s="8"/>
      <c r="M2" s="8"/>
      <c r="N2" s="8"/>
      <c r="O2" s="8"/>
    </row>
    <row r="3" customFormat="false" ht="35.25" hidden="false" customHeight="true" outlineLevel="0" collapsed="false">
      <c r="I3" s="9" t="s">
        <v>2</v>
      </c>
      <c r="J3" s="9"/>
      <c r="K3" s="9"/>
      <c r="L3" s="9"/>
      <c r="M3" s="9"/>
      <c r="N3" s="9"/>
      <c r="O3" s="9"/>
    </row>
    <row r="4" customFormat="false" ht="15" hidden="false" customHeight="false" outlineLevel="0" collapsed="false">
      <c r="A4" s="10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customFormat="false" ht="15" hidden="false" customHeight="false" outlineLevel="0" collapsed="false">
      <c r="A5" s="11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customFormat="false" ht="15" hidden="false" customHeight="false" outlineLevel="0" collapsed="false">
      <c r="A6" s="12"/>
      <c r="B6" s="12"/>
      <c r="C6" s="12"/>
      <c r="D6" s="12"/>
      <c r="E6" s="13"/>
      <c r="F6" s="14"/>
      <c r="G6" s="15"/>
      <c r="H6" s="14"/>
      <c r="I6" s="12"/>
      <c r="J6" s="12"/>
      <c r="K6" s="12"/>
      <c r="L6" s="12"/>
      <c r="M6" s="12"/>
      <c r="N6" s="12"/>
      <c r="O6" s="12"/>
    </row>
    <row r="7" customFormat="false" ht="15" hidden="false" customHeight="false" outlineLevel="0" collapsed="false">
      <c r="A7" s="16" t="s">
        <v>5</v>
      </c>
      <c r="B7" s="16"/>
      <c r="C7" s="16"/>
      <c r="D7" s="16"/>
      <c r="E7" s="13"/>
      <c r="F7" s="14"/>
      <c r="G7" s="15"/>
      <c r="I7" s="17" t="n">
        <v>46223</v>
      </c>
      <c r="J7" s="16"/>
      <c r="K7" s="16"/>
      <c r="L7" s="16"/>
      <c r="M7" s="16"/>
      <c r="N7" s="16"/>
      <c r="O7" s="16"/>
    </row>
    <row r="8" customFormat="false" ht="33" hidden="false" customHeight="true" outlineLevel="0" collapsed="false">
      <c r="A8" s="18" t="s">
        <v>6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</row>
    <row r="9" customFormat="false" ht="53.25" hidden="false" customHeight="true" outlineLevel="0" collapsed="false">
      <c r="A9" s="18" t="s">
        <v>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</row>
    <row r="10" customFormat="false" ht="30.75" hidden="false" customHeight="true" outlineLevel="0" collapsed="false">
      <c r="A10" s="18" t="s">
        <v>8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</row>
    <row r="11" customFormat="false" ht="36.75" hidden="false" customHeight="true" outlineLevel="0" collapsed="false">
      <c r="A11" s="19" t="s">
        <v>9</v>
      </c>
      <c r="B11" s="19" t="s">
        <v>10</v>
      </c>
      <c r="C11" s="19" t="s">
        <v>11</v>
      </c>
      <c r="D11" s="19" t="s">
        <v>12</v>
      </c>
      <c r="E11" s="20" t="s">
        <v>13</v>
      </c>
      <c r="F11" s="21" t="s">
        <v>14</v>
      </c>
      <c r="G11" s="21"/>
      <c r="H11" s="21"/>
      <c r="I11" s="22" t="s">
        <v>15</v>
      </c>
      <c r="J11" s="22"/>
      <c r="K11" s="22"/>
      <c r="L11" s="23" t="s">
        <v>16</v>
      </c>
      <c r="M11" s="23"/>
      <c r="N11" s="23"/>
      <c r="O11" s="23"/>
    </row>
    <row r="12" customFormat="false" ht="135" hidden="false" customHeight="true" outlineLevel="0" collapsed="false">
      <c r="A12" s="19"/>
      <c r="B12" s="19"/>
      <c r="C12" s="19"/>
      <c r="D12" s="19"/>
      <c r="E12" s="20"/>
      <c r="F12" s="24" t="s">
        <v>17</v>
      </c>
      <c r="G12" s="24" t="s">
        <v>18</v>
      </c>
      <c r="H12" s="24" t="s">
        <v>19</v>
      </c>
      <c r="I12" s="25" t="s">
        <v>20</v>
      </c>
      <c r="J12" s="23" t="s">
        <v>21</v>
      </c>
      <c r="K12" s="23" t="s">
        <v>22</v>
      </c>
      <c r="L12" s="26" t="s">
        <v>23</v>
      </c>
      <c r="M12" s="25" t="s">
        <v>24</v>
      </c>
      <c r="N12" s="25" t="s">
        <v>25</v>
      </c>
      <c r="O12" s="25" t="s">
        <v>26</v>
      </c>
    </row>
    <row r="13" customFormat="false" ht="56.25" hidden="false" customHeight="true" outlineLevel="0" collapsed="false">
      <c r="A13" s="27" t="n">
        <v>1</v>
      </c>
      <c r="B13" s="27" t="s">
        <v>27</v>
      </c>
      <c r="C13" s="28" t="s">
        <v>28</v>
      </c>
      <c r="D13" s="29" t="s">
        <v>29</v>
      </c>
      <c r="E13" s="30" t="n">
        <v>2</v>
      </c>
      <c r="F13" s="31" t="n">
        <v>481.32</v>
      </c>
      <c r="G13" s="31" t="n">
        <v>488.96</v>
      </c>
      <c r="H13" s="31" t="n">
        <v>492.78</v>
      </c>
      <c r="I13" s="32" t="n">
        <f aca="false">AVERAGE(F13:H13)</f>
        <v>487.686666666667</v>
      </c>
      <c r="J13" s="33" t="n">
        <f aca="false">SQRT(((SUM((POWER(G13-I13,2)),(POWER(H13-I13,2)),(POWER(F13-I13,2)))/(COLUMNS(F13:H13)-1))))</f>
        <v>5.83514638491043</v>
      </c>
      <c r="K13" s="33" t="n">
        <f aca="false">J13/I13*100</f>
        <v>1.19649495951849</v>
      </c>
      <c r="L13" s="34" t="n">
        <f aca="false">((E13/3)*(SUM(F13:H13)))</f>
        <v>975.373333333333</v>
      </c>
      <c r="M13" s="35" t="n">
        <f aca="false">I13</f>
        <v>487.686666666667</v>
      </c>
      <c r="N13" s="34" t="n">
        <f aca="false">ROUNDDOWN(M13,2)</f>
        <v>487.68</v>
      </c>
      <c r="O13" s="34" t="n">
        <f aca="false">N13*E13</f>
        <v>975.36</v>
      </c>
    </row>
    <row r="14" customFormat="false" ht="56.25" hidden="false" customHeight="true" outlineLevel="0" collapsed="false">
      <c r="A14" s="27" t="n">
        <v>2</v>
      </c>
      <c r="B14" s="27" t="s">
        <v>30</v>
      </c>
      <c r="C14" s="28" t="s">
        <v>31</v>
      </c>
      <c r="D14" s="29" t="s">
        <v>29</v>
      </c>
      <c r="E14" s="30" t="n">
        <v>2</v>
      </c>
      <c r="F14" s="31" t="n">
        <v>6417.18</v>
      </c>
      <c r="G14" s="31" t="n">
        <v>6519.04</v>
      </c>
      <c r="H14" s="31" t="n">
        <v>6569.97</v>
      </c>
      <c r="I14" s="32" t="n">
        <f aca="false">AVERAGE(F14:H14)</f>
        <v>6502.06333333333</v>
      </c>
      <c r="J14" s="33" t="n">
        <f aca="false">SQRT(((SUM((POWER(G14-I14,2)),(POWER(H14-I14,2)),(POWER(F14-I14,2)))/(COLUMNS(F14:H14)-1))))</f>
        <v>77.7968600480336</v>
      </c>
      <c r="K14" s="33" t="n">
        <f aca="false">J14/I14*100</f>
        <v>1.1964949595185</v>
      </c>
      <c r="L14" s="34" t="n">
        <f aca="false">((E14/3)*(SUM(F14:H14)))</f>
        <v>13004.1266666667</v>
      </c>
      <c r="M14" s="35" t="n">
        <f aca="false">I14</f>
        <v>6502.06333333333</v>
      </c>
      <c r="N14" s="34" t="n">
        <f aca="false">ROUNDDOWN(M14,2)</f>
        <v>6502.06</v>
      </c>
      <c r="O14" s="34" t="n">
        <f aca="false">N14*E14</f>
        <v>13004.12</v>
      </c>
    </row>
    <row r="15" customFormat="false" ht="56.25" hidden="false" customHeight="true" outlineLevel="0" collapsed="false">
      <c r="A15" s="27"/>
      <c r="B15" s="27" t="s">
        <v>32</v>
      </c>
      <c r="C15" s="28" t="s">
        <v>33</v>
      </c>
      <c r="D15" s="29" t="s">
        <v>29</v>
      </c>
      <c r="E15" s="30" t="n">
        <v>4</v>
      </c>
      <c r="F15" s="31" t="n">
        <v>1164.24</v>
      </c>
      <c r="G15" s="31" t="n">
        <v>1182.72</v>
      </c>
      <c r="H15" s="31" t="n">
        <v>1191.96</v>
      </c>
      <c r="I15" s="32" t="n">
        <f aca="false">AVERAGE(F15:H15)</f>
        <v>1179.64</v>
      </c>
      <c r="J15" s="33" t="n">
        <f aca="false">SQRT(((SUM((POWER(G15-I15,2)),(POWER(H15-I15,2)),(POWER(F15-I15,2)))/(COLUMNS(F15:H15)-1))))</f>
        <v>14.114333140464</v>
      </c>
      <c r="K15" s="33" t="n">
        <f aca="false">J15/I15*100</f>
        <v>1.1964949595185</v>
      </c>
      <c r="L15" s="34" t="n">
        <f aca="false">((E15/3)*(SUM(F15:H15)))</f>
        <v>4718.56</v>
      </c>
      <c r="M15" s="35" t="n">
        <f aca="false">I15</f>
        <v>1179.64</v>
      </c>
      <c r="N15" s="34" t="n">
        <f aca="false">ROUNDDOWN(M15,2)</f>
        <v>1179.64</v>
      </c>
      <c r="O15" s="34" t="n">
        <f aca="false">N15*E15</f>
        <v>4718.56</v>
      </c>
    </row>
    <row r="16" customFormat="false" ht="56.25" hidden="false" customHeight="true" outlineLevel="0" collapsed="false">
      <c r="A16" s="27"/>
      <c r="B16" s="27" t="s">
        <v>34</v>
      </c>
      <c r="C16" s="28" t="s">
        <v>35</v>
      </c>
      <c r="D16" s="29" t="s">
        <v>29</v>
      </c>
      <c r="E16" s="30" t="n">
        <v>2</v>
      </c>
      <c r="F16" s="31" t="n">
        <v>1329.3</v>
      </c>
      <c r="G16" s="31" t="n">
        <v>1350.4</v>
      </c>
      <c r="H16" s="31" t="n">
        <v>1360.95</v>
      </c>
      <c r="I16" s="32" t="n">
        <f aca="false">AVERAGE(F16:H16)</f>
        <v>1346.88333333333</v>
      </c>
      <c r="J16" s="33" t="n">
        <f aca="false">SQRT(((SUM((POWER(G16-I16,2)),(POWER(H16-I16,2)),(POWER(F16-I16,2)))/(COLUMNS(F16:H16)-1))))</f>
        <v>16.1153911939281</v>
      </c>
      <c r="K16" s="33" t="n">
        <f aca="false">J16/I16*100</f>
        <v>1.1964949595185</v>
      </c>
      <c r="L16" s="34" t="n">
        <f aca="false">((E16/3)*(SUM(F16:H16)))</f>
        <v>2693.76666666667</v>
      </c>
      <c r="M16" s="35" t="n">
        <f aca="false">I16</f>
        <v>1346.88333333333</v>
      </c>
      <c r="N16" s="34" t="n">
        <f aca="false">ROUNDDOWN(M16,2)</f>
        <v>1346.88</v>
      </c>
      <c r="O16" s="34" t="n">
        <f aca="false">N16*E16</f>
        <v>2693.76</v>
      </c>
    </row>
    <row r="17" customFormat="false" ht="15" hidden="false" customHeight="false" outlineLevel="0" collapsed="false">
      <c r="B17" s="36"/>
      <c r="O17" s="37" t="n">
        <f aca="false">SUM(O13:O16)</f>
        <v>21391.8</v>
      </c>
    </row>
    <row r="18" customFormat="false" ht="15" hidden="false" customHeight="false" outlineLevel="0" collapsed="false">
      <c r="A18" s="38" t="s">
        <v>36</v>
      </c>
      <c r="F18" s="39" t="n">
        <f aca="false">O17</f>
        <v>21391.8</v>
      </c>
      <c r="G18" s="39"/>
    </row>
  </sheetData>
  <mergeCells count="17">
    <mergeCell ref="I1:O1"/>
    <mergeCell ref="I2:O2"/>
    <mergeCell ref="I3:O3"/>
    <mergeCell ref="A4:O4"/>
    <mergeCell ref="A5:O5"/>
    <mergeCell ref="A8:O8"/>
    <mergeCell ref="A9:O9"/>
    <mergeCell ref="A10:O10"/>
    <mergeCell ref="A11:A12"/>
    <mergeCell ref="B11:B12"/>
    <mergeCell ref="C11:C12"/>
    <mergeCell ref="D11:D12"/>
    <mergeCell ref="E11:E12"/>
    <mergeCell ref="F11:H11"/>
    <mergeCell ref="I11:K11"/>
    <mergeCell ref="L11:O11"/>
    <mergeCell ref="F18:G18"/>
  </mergeCells>
  <printOptions headings="false" gridLines="false" gridLinesSet="true" horizontalCentered="false" verticalCentered="false"/>
  <pageMargins left="0.39375" right="0" top="0.39375" bottom="0.39375" header="0.511811023622047" footer="0.511811023622047"/>
  <pageSetup paperSize="9" scale="6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1871</TotalTime>
  <Application>LibreOffice/25.8.4.2$Linux_X86_64 LibreOffice_project/580$Build-2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2006-09-16T05:00:00Z</dcterms:created>
  <dc:creator>Стафеева Оксана Олеговна</dc:creator>
  <dc:description/>
  <dc:language>ru-RU</dc:language>
  <cp:lastModifiedBy/>
  <cp:lastPrinted>2026-05-27T11:41:28Z</cp:lastPrinted>
  <dcterms:modified xsi:type="dcterms:W3CDTF">2026-07-20T10:48:36Z</dcterms:modified>
  <cp:revision>44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