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gachevaea\Desktop\РАБОЧАЯ\+З №1283-25 от 30.09.25 мед.изделия Клиника\З № 1283-25 от 30.09.25 мед.изделия(ЛЕМА)\Извещение\"/>
    </mc:Choice>
  </mc:AlternateContent>
  <bookViews>
    <workbookView xWindow="0" yWindow="0" windowWidth="13230" windowHeight="5715"/>
  </bookViews>
  <sheets>
    <sheet name="мед.расходка" sheetId="6" r:id="rId1"/>
  </sheets>
  <calcPr calcId="162913"/>
</workbook>
</file>

<file path=xl/calcChain.xml><?xml version="1.0" encoding="utf-8"?>
<calcChain xmlns="http://schemas.openxmlformats.org/spreadsheetml/2006/main">
  <c r="J16" i="6" l="1"/>
  <c r="H16" i="6"/>
  <c r="F16" i="6"/>
  <c r="G15" i="6"/>
  <c r="R15" i="6" s="1"/>
  <c r="I15" i="6"/>
  <c r="K15" i="6"/>
  <c r="L15" i="6"/>
  <c r="M15" i="6" s="1"/>
  <c r="G13" i="6"/>
  <c r="R13" i="6" s="1"/>
  <c r="I13" i="6"/>
  <c r="K13" i="6"/>
  <c r="L13" i="6"/>
  <c r="N13" i="6" s="1"/>
  <c r="G14" i="6"/>
  <c r="R14" i="6" s="1"/>
  <c r="I14" i="6"/>
  <c r="K14" i="6"/>
  <c r="L14" i="6"/>
  <c r="N14" i="6" s="1"/>
  <c r="G11" i="6"/>
  <c r="R11" i="6" s="1"/>
  <c r="I11" i="6"/>
  <c r="K11" i="6"/>
  <c r="L11" i="6"/>
  <c r="M11" i="6" s="1"/>
  <c r="G12" i="6"/>
  <c r="R12" i="6" s="1"/>
  <c r="I12" i="6"/>
  <c r="K12" i="6"/>
  <c r="L12" i="6"/>
  <c r="P12" i="6" s="1"/>
  <c r="Q15" i="6" l="1"/>
  <c r="P15" i="6"/>
  <c r="N15" i="6"/>
  <c r="M14" i="6"/>
  <c r="O14" i="6" s="1"/>
  <c r="M13" i="6"/>
  <c r="Q13" i="6" s="1"/>
  <c r="O15" i="6"/>
  <c r="P13" i="6"/>
  <c r="N12" i="6"/>
  <c r="M12" i="6"/>
  <c r="O12" i="6" s="1"/>
  <c r="N16" i="6"/>
  <c r="P14" i="6"/>
  <c r="O11" i="6"/>
  <c r="Q11" i="6"/>
  <c r="N11" i="6"/>
  <c r="P11" i="6"/>
  <c r="E16" i="6"/>
  <c r="Q12" i="6" l="1"/>
  <c r="Q14" i="6"/>
  <c r="O13" i="6"/>
  <c r="K10" i="6"/>
  <c r="K16" i="6" s="1"/>
  <c r="L10" i="6" l="1"/>
  <c r="L16" i="6" s="1"/>
  <c r="P16" i="6" s="1"/>
  <c r="I10" i="6"/>
  <c r="I16" i="6" s="1"/>
  <c r="G10" i="6"/>
  <c r="G16" i="6" s="1"/>
  <c r="O16" i="6" l="1"/>
  <c r="R10" i="6"/>
  <c r="R16" i="6" s="1"/>
  <c r="M10" i="6"/>
  <c r="P10" i="6"/>
  <c r="N10" i="6"/>
  <c r="Q10" i="6" l="1"/>
  <c r="M16" i="6"/>
  <c r="Q16" i="6" s="1"/>
  <c r="O10" i="6"/>
</calcChain>
</file>

<file path=xl/sharedStrings.xml><?xml version="1.0" encoding="utf-8"?>
<sst xmlns="http://schemas.openxmlformats.org/spreadsheetml/2006/main" count="53" uniqueCount="35">
  <si>
    <t>Наименование предмета контракта</t>
  </si>
  <si>
    <t>Количество</t>
  </si>
  <si>
    <t>Цена за ед., руб.</t>
  </si>
  <si>
    <t xml:space="preserve">Среднее квадратичное 
отклонение
</t>
  </si>
  <si>
    <t xml:space="preserve">Коэффициент вариации (%)*
</t>
  </si>
  <si>
    <t>№</t>
  </si>
  <si>
    <t>Всего</t>
  </si>
  <si>
    <t>Расчет начальной (максимальной) цены контракта</t>
  </si>
  <si>
    <t>за единицу</t>
  </si>
  <si>
    <t>итого</t>
  </si>
  <si>
    <t>Средняя арифметическая величина цены (руб.)</t>
  </si>
  <si>
    <t>(гр.5= гр.3 х гр. 4)</t>
  </si>
  <si>
    <t>(гр.7= гр.3 х гр. 6)</t>
  </si>
  <si>
    <t>(гр.9= гр.3 х гр. 8)</t>
  </si>
  <si>
    <t>(гр.11= гр.3 х гр. 10)</t>
  </si>
  <si>
    <t>Начальная (максимальная) цена контракта** (руб.)</t>
  </si>
  <si>
    <r>
      <t xml:space="preserve">         </t>
    </r>
    <r>
      <rPr>
        <sz val="12"/>
        <color theme="1"/>
        <rFont val="Times New Roman"/>
        <family val="1"/>
        <charset val="204"/>
      </rPr>
      <t>Начальная (максимальная) цена контракта установлена, в соответствии с положениями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приказом Минэкономразвития РФ от 02.10.13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исполнителем)», методом сопоставимых рыночных цен (анализа рынка) на услуги, являющиеся предметом закупки, так как данный метод является приоритетным для определения и обоснования НМЦК. 
         В соответствии с вышеуказанными нормативными актами  направлены соответствующие запросы о предоставлении ценовой информации организациям, поставляющим товары, которые являются предметом  закупки.</t>
    </r>
  </si>
  <si>
    <t>Ед. изм.</t>
  </si>
  <si>
    <t>Код продукции</t>
  </si>
  <si>
    <t>*- коэффициент вариации составляет, менее 33%, совокупность цен принимается однородной            
** Начальная максимальная  цена контракта сформирована с  учетом положений ст. 34 БК РФ, регламентирующей принцип эффективности использования бюджетных средств (необходимость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 определения цены контракта производится по минимальной из предложенных цен.</t>
  </si>
  <si>
    <t xml:space="preserve">Приложение №1 </t>
  </si>
  <si>
    <t>шт</t>
  </si>
  <si>
    <t>на поставку медицинских изделий</t>
  </si>
  <si>
    <t>Калоприемник для кишечной стомы открытого типа, однокомпонентный</t>
  </si>
  <si>
    <t>32.50.50.190</t>
  </si>
  <si>
    <t>КП №1                                                         Вх. № 829 от 15.05.26, 819 от 14.05.26</t>
  </si>
  <si>
    <t>КП №2                                                         Вх. № 846 от 15.05.26, 825 от 14.05.26</t>
  </si>
  <si>
    <t>КП №3                                                         Вх. № 862 от 18.05.26, 823 от 14.05.26</t>
  </si>
  <si>
    <t>20.42.15.149</t>
  </si>
  <si>
    <t>32.50.13.190-00006906</t>
  </si>
  <si>
    <t>Пена очищающая</t>
  </si>
  <si>
    <t>Лосьон моющий</t>
  </si>
  <si>
    <t>Крем для кожи</t>
  </si>
  <si>
    <t>Круг подкладной</t>
  </si>
  <si>
    <t>Наконечник 5-200 мкл универсальный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</si>
</sst>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NumberForma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shrinkToFit="1"/>
    </xf>
    <xf numFmtId="0" fontId="2" fillId="0" borderId="3" xfId="0" applyNumberFormat="1" applyFont="1" applyBorder="1" applyAlignment="1">
      <alignment horizontal="center" vertical="center" shrinkToFit="1"/>
    </xf>
    <xf numFmtId="0" fontId="2" fillId="0" borderId="4" xfId="0" applyNumberFormat="1" applyFont="1" applyBorder="1" applyAlignment="1">
      <alignment horizontal="center" vertical="center" shrinkToFit="1"/>
    </xf>
    <xf numFmtId="0" fontId="3" fillId="0" borderId="0" xfId="0" applyFont="1"/>
    <xf numFmtId="0" fontId="4" fillId="0" borderId="0" xfId="0" applyFont="1"/>
    <xf numFmtId="4" fontId="4" fillId="0" borderId="0" xfId="0" applyNumberFormat="1" applyFont="1" applyBorder="1" applyAlignment="1">
      <alignment vertical="center"/>
    </xf>
    <xf numFmtId="4" fontId="4" fillId="0" borderId="0" xfId="0" applyNumberFormat="1" applyFont="1" applyAlignment="1"/>
    <xf numFmtId="4" fontId="3" fillId="0" borderId="0" xfId="0" applyNumberFormat="1" applyFont="1" applyAlignment="1">
      <alignment wrapText="1"/>
    </xf>
    <xf numFmtId="0" fontId="5" fillId="0" borderId="5" xfId="0" applyNumberFormat="1" applyFont="1" applyBorder="1" applyAlignment="1">
      <alignment horizontal="center" vertical="center" shrinkToFit="1"/>
    </xf>
    <xf numFmtId="0" fontId="5" fillId="0" borderId="6" xfId="0" applyNumberFormat="1" applyFont="1" applyBorder="1" applyAlignment="1">
      <alignment horizontal="center" vertical="center" shrinkToFit="1"/>
    </xf>
    <xf numFmtId="0" fontId="5" fillId="0" borderId="7" xfId="0" applyNumberFormat="1" applyFont="1" applyBorder="1" applyAlignment="1">
      <alignment horizontal="center" vertical="center" shrinkToFit="1"/>
    </xf>
    <xf numFmtId="4" fontId="3" fillId="0" borderId="0" xfId="0" applyNumberFormat="1" applyFont="1"/>
    <xf numFmtId="0" fontId="5" fillId="2" borderId="8" xfId="0" applyFont="1" applyFill="1" applyBorder="1" applyAlignment="1">
      <alignment horizontal="center" shrinkToFit="1"/>
    </xf>
    <xf numFmtId="0" fontId="5" fillId="2" borderId="9" xfId="0" applyFont="1" applyFill="1" applyBorder="1" applyAlignment="1">
      <alignment horizontal="center" shrinkToFit="1"/>
    </xf>
    <xf numFmtId="0" fontId="2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shrinkToFit="1"/>
    </xf>
    <xf numFmtId="0" fontId="5" fillId="2" borderId="15" xfId="0" applyFont="1" applyFill="1" applyBorder="1" applyAlignment="1">
      <alignment horizontal="center" shrinkToFit="1"/>
    </xf>
    <xf numFmtId="0" fontId="1" fillId="0" borderId="3" xfId="0" applyNumberFormat="1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shrinkToFit="1"/>
    </xf>
    <xf numFmtId="0" fontId="1" fillId="0" borderId="30" xfId="0" applyNumberFormat="1" applyFont="1" applyBorder="1" applyAlignment="1">
      <alignment horizontal="center" vertical="center" wrapText="1"/>
    </xf>
    <xf numFmtId="0" fontId="0" fillId="0" borderId="0" xfId="0" applyFill="1"/>
    <xf numFmtId="0" fontId="5" fillId="0" borderId="35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shrinkToFit="1"/>
    </xf>
    <xf numFmtId="4" fontId="6" fillId="0" borderId="4" xfId="0" applyNumberFormat="1" applyFont="1" applyBorder="1" applyAlignment="1">
      <alignment horizontal="right" vertical="center" shrinkToFit="1"/>
    </xf>
    <xf numFmtId="4" fontId="6" fillId="0" borderId="3" xfId="0" applyNumberFormat="1" applyFont="1" applyBorder="1" applyAlignment="1">
      <alignment horizontal="right" vertical="center" shrinkToFit="1"/>
    </xf>
    <xf numFmtId="4" fontId="6" fillId="0" borderId="10" xfId="0" applyNumberFormat="1" applyFont="1" applyBorder="1" applyAlignment="1">
      <alignment horizontal="right" vertical="center" shrinkToFit="1"/>
    </xf>
    <xf numFmtId="4" fontId="6" fillId="0" borderId="33" xfId="0" applyNumberFormat="1" applyFont="1" applyBorder="1" applyAlignment="1">
      <alignment horizontal="right" vertical="center" shrinkToFit="1"/>
    </xf>
    <xf numFmtId="0" fontId="5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0" xfId="0" applyFill="1"/>
    <xf numFmtId="0" fontId="12" fillId="3" borderId="16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left" vertical="center"/>
    </xf>
    <xf numFmtId="49" fontId="12" fillId="3" borderId="16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4" fontId="14" fillId="3" borderId="16" xfId="0" applyNumberFormat="1" applyFont="1" applyFill="1" applyBorder="1" applyAlignment="1">
      <alignment horizontal="center" vertical="center" wrapText="1"/>
    </xf>
    <xf numFmtId="4" fontId="10" fillId="3" borderId="16" xfId="0" applyNumberFormat="1" applyFont="1" applyFill="1" applyBorder="1" applyAlignment="1" applyProtection="1">
      <alignment horizontal="center" vertical="center" shrinkToFit="1"/>
      <protection locked="0"/>
    </xf>
    <xf numFmtId="4" fontId="3" fillId="3" borderId="16" xfId="0" applyNumberFormat="1" applyFont="1" applyFill="1" applyBorder="1" applyAlignment="1">
      <alignment horizontal="center" vertical="center" shrinkToFit="1"/>
    </xf>
    <xf numFmtId="0" fontId="8" fillId="0" borderId="25" xfId="0" applyNumberFormat="1" applyFont="1" applyBorder="1" applyAlignment="1">
      <alignment horizontal="center" vertical="center" wrapText="1"/>
    </xf>
    <xf numFmtId="0" fontId="8" fillId="0" borderId="31" xfId="0" applyNumberFormat="1" applyFont="1" applyBorder="1" applyAlignment="1">
      <alignment horizontal="center" vertical="center" wrapText="1"/>
    </xf>
    <xf numFmtId="0" fontId="8" fillId="0" borderId="32" xfId="0" applyNumberFormat="1" applyFont="1" applyBorder="1" applyAlignment="1">
      <alignment horizontal="center" vertical="center" wrapText="1"/>
    </xf>
    <xf numFmtId="0" fontId="7" fillId="2" borderId="22" xfId="0" applyNumberFormat="1" applyFont="1" applyFill="1" applyBorder="1" applyAlignment="1">
      <alignment horizontal="center" vertical="center" shrinkToFit="1"/>
    </xf>
    <xf numFmtId="0" fontId="7" fillId="2" borderId="19" xfId="0" applyNumberFormat="1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1" fillId="0" borderId="20" xfId="0" applyNumberFormat="1" applyFont="1" applyFill="1" applyBorder="1" applyAlignment="1">
      <alignment vertical="center" wrapText="1"/>
    </xf>
    <xf numFmtId="0" fontId="11" fillId="0" borderId="2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3" fillId="0" borderId="0" xfId="0" applyFont="1" applyFill="1" applyAlignment="1">
      <alignment horizontal="right" vertical="top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3" fillId="0" borderId="18" xfId="0" applyFont="1" applyFill="1" applyBorder="1" applyAlignment="1">
      <alignment vertical="top" wrapText="1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8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textRotation="90" wrapText="1"/>
    </xf>
    <xf numFmtId="0" fontId="1" fillId="0" borderId="14" xfId="0" applyNumberFormat="1" applyFont="1" applyBorder="1" applyAlignment="1">
      <alignment horizontal="center" vertical="center" textRotation="90" wrapText="1"/>
    </xf>
    <xf numFmtId="0" fontId="1" fillId="0" borderId="6" xfId="0" applyNumberFormat="1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4" fontId="5" fillId="0" borderId="28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4" fontId="5" fillId="0" borderId="26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7" fillId="2" borderId="29" xfId="0" applyNumberFormat="1" applyFont="1" applyFill="1" applyBorder="1" applyAlignment="1">
      <alignment horizontal="center" vertical="center" shrinkToFit="1"/>
    </xf>
    <xf numFmtId="0" fontId="5" fillId="0" borderId="34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49" fontId="12" fillId="3" borderId="1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FF0000"/>
      </font>
    </dxf>
  </dxfs>
  <tableStyles count="0" defaultTableStyle="TableStyleMedium9" defaultPivotStyle="PivotStyleLight16"/>
  <colors>
    <mruColors>
      <color rgb="FFDD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abSelected="1" zoomScale="110" zoomScaleNormal="110" workbookViewId="0">
      <selection activeCell="F14" sqref="F14"/>
    </sheetView>
  </sheetViews>
  <sheetFormatPr defaultRowHeight="15" x14ac:dyDescent="0.25"/>
  <cols>
    <col min="1" max="1" width="4.5703125" style="7" customWidth="1"/>
    <col min="2" max="2" width="30.5703125" style="7" customWidth="1"/>
    <col min="3" max="3" width="17.28515625" style="33" customWidth="1"/>
    <col min="4" max="4" width="10.85546875" style="7" customWidth="1"/>
    <col min="5" max="5" width="7.28515625" style="7" customWidth="1"/>
    <col min="6" max="6" width="12.7109375" style="7" customWidth="1"/>
    <col min="7" max="7" width="14.5703125" style="7" customWidth="1"/>
    <col min="8" max="8" width="12.7109375" style="7" customWidth="1"/>
    <col min="9" max="9" width="14.7109375" style="7" customWidth="1"/>
    <col min="10" max="10" width="12.7109375" style="7" customWidth="1"/>
    <col min="11" max="11" width="15.28515625" style="7" customWidth="1"/>
    <col min="12" max="13" width="12.7109375" style="11" customWidth="1"/>
    <col min="14" max="14" width="8.7109375" style="7" customWidth="1"/>
    <col min="15" max="15" width="11.85546875" style="7" customWidth="1"/>
    <col min="16" max="17" width="8.7109375" style="7" customWidth="1"/>
    <col min="18" max="18" width="15.85546875" style="7" customWidth="1"/>
  </cols>
  <sheetData>
    <row r="1" spans="1:18" ht="38.450000000000003" customHeight="1" x14ac:dyDescent="0.25">
      <c r="A1" s="58" t="s">
        <v>20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18" s="24" customFormat="1" ht="15.75" x14ac:dyDescent="0.25">
      <c r="A2" s="59" t="s">
        <v>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s="24" customFormat="1" ht="18.75" customHeight="1" x14ac:dyDescent="0.25">
      <c r="A3" s="60" t="s">
        <v>22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s="24" customFormat="1" ht="96.75" customHeight="1" thickBot="1" x14ac:dyDescent="0.3">
      <c r="A4" s="61" t="s">
        <v>16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1:18" ht="15" customHeight="1" thickBot="1" x14ac:dyDescent="0.3">
      <c r="A5" s="62" t="s">
        <v>5</v>
      </c>
      <c r="B5" s="65" t="s">
        <v>0</v>
      </c>
      <c r="C5" s="44" t="s">
        <v>18</v>
      </c>
      <c r="D5" s="44" t="s">
        <v>17</v>
      </c>
      <c r="E5" s="68" t="s">
        <v>1</v>
      </c>
      <c r="F5" s="71" t="s">
        <v>2</v>
      </c>
      <c r="G5" s="72"/>
      <c r="H5" s="72"/>
      <c r="I5" s="72"/>
      <c r="J5" s="72"/>
      <c r="K5" s="73"/>
      <c r="L5" s="74" t="s">
        <v>10</v>
      </c>
      <c r="M5" s="75"/>
      <c r="N5" s="49" t="s">
        <v>3</v>
      </c>
      <c r="O5" s="50"/>
      <c r="P5" s="49" t="s">
        <v>4</v>
      </c>
      <c r="Q5" s="50"/>
      <c r="R5" s="50" t="s">
        <v>15</v>
      </c>
    </row>
    <row r="6" spans="1:18" s="1" customFormat="1" ht="57.75" customHeight="1" x14ac:dyDescent="0.25">
      <c r="A6" s="63"/>
      <c r="B6" s="66"/>
      <c r="C6" s="45"/>
      <c r="D6" s="45"/>
      <c r="E6" s="69"/>
      <c r="F6" s="55" t="s">
        <v>25</v>
      </c>
      <c r="G6" s="56"/>
      <c r="H6" s="55" t="s">
        <v>26</v>
      </c>
      <c r="I6" s="56"/>
      <c r="J6" s="55" t="s">
        <v>27</v>
      </c>
      <c r="K6" s="56"/>
      <c r="L6" s="76"/>
      <c r="M6" s="77"/>
      <c r="N6" s="51"/>
      <c r="O6" s="52"/>
      <c r="P6" s="53"/>
      <c r="Q6" s="54"/>
      <c r="R6" s="52"/>
    </row>
    <row r="7" spans="1:18" s="1" customFormat="1" ht="16.5" customHeight="1" thickBot="1" x14ac:dyDescent="0.3">
      <c r="A7" s="64"/>
      <c r="B7" s="67"/>
      <c r="C7" s="46"/>
      <c r="D7" s="46"/>
      <c r="E7" s="70"/>
      <c r="F7" s="12" t="s">
        <v>8</v>
      </c>
      <c r="G7" s="13" t="s">
        <v>9</v>
      </c>
      <c r="H7" s="12" t="s">
        <v>8</v>
      </c>
      <c r="I7" s="13" t="s">
        <v>9</v>
      </c>
      <c r="J7" s="12" t="s">
        <v>8</v>
      </c>
      <c r="K7" s="13" t="s">
        <v>9</v>
      </c>
      <c r="L7" s="14" t="s">
        <v>8</v>
      </c>
      <c r="M7" s="13" t="s">
        <v>9</v>
      </c>
      <c r="N7" s="14" t="s">
        <v>8</v>
      </c>
      <c r="O7" s="13" t="s">
        <v>9</v>
      </c>
      <c r="P7" s="14" t="s">
        <v>8</v>
      </c>
      <c r="Q7" s="13" t="s">
        <v>9</v>
      </c>
      <c r="R7" s="52"/>
    </row>
    <row r="8" spans="1:18" s="1" customFormat="1" ht="12.75" customHeight="1" thickBot="1" x14ac:dyDescent="0.3">
      <c r="A8" s="3">
        <v>1</v>
      </c>
      <c r="B8" s="2">
        <v>2</v>
      </c>
      <c r="C8" s="23"/>
      <c r="D8" s="23"/>
      <c r="E8" s="21">
        <v>3</v>
      </c>
      <c r="F8" s="4">
        <v>4</v>
      </c>
      <c r="G8" s="5">
        <v>5</v>
      </c>
      <c r="H8" s="4">
        <v>6</v>
      </c>
      <c r="I8" s="5">
        <v>7</v>
      </c>
      <c r="J8" s="4">
        <v>8</v>
      </c>
      <c r="K8" s="5">
        <v>9</v>
      </c>
      <c r="L8" s="6">
        <v>10</v>
      </c>
      <c r="M8" s="5">
        <v>11</v>
      </c>
      <c r="N8" s="6">
        <v>12</v>
      </c>
      <c r="O8" s="5">
        <v>13</v>
      </c>
      <c r="P8" s="6">
        <v>14</v>
      </c>
      <c r="Q8" s="5">
        <v>15</v>
      </c>
      <c r="R8" s="18">
        <v>16</v>
      </c>
    </row>
    <row r="9" spans="1:18" s="1" customFormat="1" ht="12" customHeight="1" x14ac:dyDescent="0.2">
      <c r="A9" s="78"/>
      <c r="B9" s="79"/>
      <c r="C9" s="79"/>
      <c r="D9" s="79"/>
      <c r="E9" s="80"/>
      <c r="F9" s="81" t="s">
        <v>11</v>
      </c>
      <c r="G9" s="48"/>
      <c r="H9" s="81" t="s">
        <v>12</v>
      </c>
      <c r="I9" s="48"/>
      <c r="J9" s="81" t="s">
        <v>13</v>
      </c>
      <c r="K9" s="48"/>
      <c r="L9" s="47" t="s">
        <v>14</v>
      </c>
      <c r="M9" s="48"/>
      <c r="N9" s="22"/>
      <c r="O9" s="20"/>
      <c r="P9" s="16"/>
      <c r="Q9" s="17"/>
      <c r="R9" s="19"/>
    </row>
    <row r="10" spans="1:18" s="35" customFormat="1" x14ac:dyDescent="0.25">
      <c r="A10" s="37">
        <v>1</v>
      </c>
      <c r="B10" s="36" t="s">
        <v>30</v>
      </c>
      <c r="C10" s="38" t="s">
        <v>28</v>
      </c>
      <c r="D10" s="39" t="s">
        <v>21</v>
      </c>
      <c r="E10" s="40">
        <v>14</v>
      </c>
      <c r="F10" s="41">
        <v>550.4</v>
      </c>
      <c r="G10" s="42">
        <f>ROUND(E10*F10,2)</f>
        <v>7705.6</v>
      </c>
      <c r="H10" s="41">
        <v>632.96</v>
      </c>
      <c r="I10" s="42">
        <f>ROUND(E10*H10,2)</f>
        <v>8861.44</v>
      </c>
      <c r="J10" s="41">
        <v>587.83000000000004</v>
      </c>
      <c r="K10" s="42">
        <f>ROUND(E10*J10,2)</f>
        <v>8229.6200000000008</v>
      </c>
      <c r="L10" s="43">
        <f>ROUND(IF(SUM(F10,H10,J10)&gt;0,AVERAGE(F10,H10,J10),0),2)</f>
        <v>590.4</v>
      </c>
      <c r="M10" s="43">
        <f>ROUND(E10*L10,2)</f>
        <v>8265.6</v>
      </c>
      <c r="N10" s="43">
        <f>ROUND(IF(L10&gt;0,STDEV(F10,H10,J10),0),2)</f>
        <v>41.34</v>
      </c>
      <c r="O10" s="43">
        <f>ROUND(IF(M10&gt;0,STDEV(G10,I10,K10),0),2)</f>
        <v>578.76</v>
      </c>
      <c r="P10" s="43">
        <f>ROUND(IF(L10&gt;0,STDEV(F10,H10,J10)/AVERAGE(F10,H10,J10)*100,0),2)</f>
        <v>7</v>
      </c>
      <c r="Q10" s="43">
        <f>ROUND(IF(M10&gt;0,STDEV(G10,I10,K10)/AVERAGE(G10,I10,K10)*100,0),2)</f>
        <v>7</v>
      </c>
      <c r="R10" s="43">
        <f>MIN(G10)</f>
        <v>7705.6</v>
      </c>
    </row>
    <row r="11" spans="1:18" s="35" customFormat="1" x14ac:dyDescent="0.25">
      <c r="A11" s="37">
        <v>2</v>
      </c>
      <c r="B11" s="36" t="s">
        <v>31</v>
      </c>
      <c r="C11" s="38" t="s">
        <v>28</v>
      </c>
      <c r="D11" s="39" t="s">
        <v>21</v>
      </c>
      <c r="E11" s="40">
        <v>14</v>
      </c>
      <c r="F11" s="41">
        <v>404.2</v>
      </c>
      <c r="G11" s="42">
        <f t="shared" ref="G11:G12" si="0">ROUND(E11*F11,2)</f>
        <v>5658.8</v>
      </c>
      <c r="H11" s="41">
        <v>476.96</v>
      </c>
      <c r="I11" s="42">
        <f t="shared" ref="I11:I12" si="1">ROUND(E11*H11,2)</f>
        <v>6677.44</v>
      </c>
      <c r="J11" s="41">
        <v>436.53</v>
      </c>
      <c r="K11" s="42">
        <f t="shared" ref="K11:K12" si="2">ROUND(E11*J11,2)</f>
        <v>6111.42</v>
      </c>
      <c r="L11" s="43">
        <f t="shared" ref="L11:L12" si="3">ROUND(IF(SUM(F11,H11,J11)&gt;0,AVERAGE(F11,H11,J11),0),2)</f>
        <v>439.23</v>
      </c>
      <c r="M11" s="43">
        <f t="shared" ref="M11:M12" si="4">ROUND(E11*L11,2)</f>
        <v>6149.22</v>
      </c>
      <c r="N11" s="43">
        <f t="shared" ref="N11:N12" si="5">ROUND(IF(L11&gt;0,STDEV(F11,H11,J11),0),2)</f>
        <v>36.46</v>
      </c>
      <c r="O11" s="43">
        <f t="shared" ref="O11:O12" si="6">ROUND(IF(M11&gt;0,STDEV(G11,I11,K11),0),2)</f>
        <v>510.37</v>
      </c>
      <c r="P11" s="43">
        <f t="shared" ref="P11:P12" si="7">ROUND(IF(L11&gt;0,STDEV(F11,H11,J11)/AVERAGE(F11,H11,J11)*100,0),2)</f>
        <v>8.3000000000000007</v>
      </c>
      <c r="Q11" s="43">
        <f t="shared" ref="Q11:Q12" si="8">ROUND(IF(M11&gt;0,STDEV(G11,I11,K11)/AVERAGE(G11,I11,K11)*100,0),2)</f>
        <v>8.3000000000000007</v>
      </c>
      <c r="R11" s="43">
        <f t="shared" ref="R11:R12" si="9">MIN(G11)</f>
        <v>5658.8</v>
      </c>
    </row>
    <row r="12" spans="1:18" s="35" customFormat="1" x14ac:dyDescent="0.25">
      <c r="A12" s="37">
        <v>3</v>
      </c>
      <c r="B12" s="36" t="s">
        <v>32</v>
      </c>
      <c r="C12" s="38" t="s">
        <v>28</v>
      </c>
      <c r="D12" s="39" t="s">
        <v>21</v>
      </c>
      <c r="E12" s="40">
        <v>14</v>
      </c>
      <c r="F12" s="41">
        <v>448</v>
      </c>
      <c r="G12" s="42">
        <f t="shared" si="0"/>
        <v>6272</v>
      </c>
      <c r="H12" s="41">
        <v>515.19000000000005</v>
      </c>
      <c r="I12" s="42">
        <f t="shared" si="1"/>
        <v>7212.66</v>
      </c>
      <c r="J12" s="41">
        <v>478.46</v>
      </c>
      <c r="K12" s="42">
        <f t="shared" si="2"/>
        <v>6698.44</v>
      </c>
      <c r="L12" s="43">
        <f t="shared" si="3"/>
        <v>480.55</v>
      </c>
      <c r="M12" s="43">
        <f t="shared" si="4"/>
        <v>6727.7</v>
      </c>
      <c r="N12" s="43">
        <f t="shared" si="5"/>
        <v>33.64</v>
      </c>
      <c r="O12" s="43">
        <f t="shared" si="6"/>
        <v>471.01</v>
      </c>
      <c r="P12" s="43">
        <f t="shared" si="7"/>
        <v>7</v>
      </c>
      <c r="Q12" s="43">
        <f t="shared" si="8"/>
        <v>7</v>
      </c>
      <c r="R12" s="43">
        <f t="shared" si="9"/>
        <v>6272</v>
      </c>
    </row>
    <row r="13" spans="1:18" s="35" customFormat="1" x14ac:dyDescent="0.25">
      <c r="A13" s="37">
        <v>4</v>
      </c>
      <c r="B13" s="36" t="s">
        <v>33</v>
      </c>
      <c r="C13" s="38" t="s">
        <v>24</v>
      </c>
      <c r="D13" s="39" t="s">
        <v>21</v>
      </c>
      <c r="E13" s="40">
        <v>2</v>
      </c>
      <c r="F13" s="41">
        <v>800</v>
      </c>
      <c r="G13" s="42">
        <f>ROUND(E13*F13,2)</f>
        <v>1600</v>
      </c>
      <c r="H13" s="41">
        <v>944.01</v>
      </c>
      <c r="I13" s="42">
        <f>ROUND(E13*H13,2)</f>
        <v>1888.02</v>
      </c>
      <c r="J13" s="41">
        <v>864.01</v>
      </c>
      <c r="K13" s="42">
        <f>ROUND(E13*J13,2)</f>
        <v>1728.02</v>
      </c>
      <c r="L13" s="43">
        <f>ROUND(IF(SUM(F13,H13,J13)&gt;0,AVERAGE(F13,H13,J13),0),2)</f>
        <v>869.34</v>
      </c>
      <c r="M13" s="43">
        <f>ROUND(E13*L13,2)</f>
        <v>1738.68</v>
      </c>
      <c r="N13" s="43">
        <f>ROUND(IF(L13&gt;0,STDEV(F13,H13,J13),0),2)</f>
        <v>72.150000000000006</v>
      </c>
      <c r="O13" s="43">
        <f>ROUND(IF(M13&gt;0,STDEV(G13,I13,K13),0),2)</f>
        <v>144.31</v>
      </c>
      <c r="P13" s="43">
        <f>ROUND(IF(L13&gt;0,STDEV(F13,H13,J13)/AVERAGE(F13,H13,J13)*100,0),2)</f>
        <v>8.3000000000000007</v>
      </c>
      <c r="Q13" s="43">
        <f>ROUND(IF(M13&gt;0,STDEV(G13,I13,K13)/AVERAGE(G13,I13,K13)*100,0),2)</f>
        <v>8.3000000000000007</v>
      </c>
      <c r="R13" s="43">
        <f>MIN(G13)</f>
        <v>1600</v>
      </c>
    </row>
    <row r="14" spans="1:18" s="35" customFormat="1" ht="38.25" x14ac:dyDescent="0.25">
      <c r="A14" s="37">
        <v>5</v>
      </c>
      <c r="B14" s="36" t="s">
        <v>23</v>
      </c>
      <c r="C14" s="84" t="s">
        <v>29</v>
      </c>
      <c r="D14" s="39" t="s">
        <v>21</v>
      </c>
      <c r="E14" s="40">
        <v>20</v>
      </c>
      <c r="F14" s="41">
        <v>142.4</v>
      </c>
      <c r="G14" s="42">
        <f t="shared" ref="G14" si="10">ROUND(E14*F14,2)</f>
        <v>2848</v>
      </c>
      <c r="H14" s="41">
        <v>168.03</v>
      </c>
      <c r="I14" s="42">
        <f t="shared" ref="I14" si="11">ROUND(E14*H14,2)</f>
        <v>3360.6</v>
      </c>
      <c r="J14" s="41">
        <v>153.79</v>
      </c>
      <c r="K14" s="42">
        <f t="shared" ref="K14" si="12">ROUND(E14*J14,2)</f>
        <v>3075.8</v>
      </c>
      <c r="L14" s="43">
        <f t="shared" ref="L14" si="13">ROUND(IF(SUM(F14,H14,J14)&gt;0,AVERAGE(F14,H14,J14),0),2)</f>
        <v>154.74</v>
      </c>
      <c r="M14" s="43">
        <f t="shared" ref="M14" si="14">ROUND(E14*L14,2)</f>
        <v>3094.8</v>
      </c>
      <c r="N14" s="43">
        <f t="shared" ref="N14" si="15">ROUND(IF(L14&gt;0,STDEV(F14,H14,J14),0),2)</f>
        <v>12.84</v>
      </c>
      <c r="O14" s="43">
        <f t="shared" ref="O14" si="16">ROUND(IF(M14&gt;0,STDEV(G14,I14,K14),0),2)</f>
        <v>256.83</v>
      </c>
      <c r="P14" s="43">
        <f t="shared" ref="P14" si="17">ROUND(IF(L14&gt;0,STDEV(F14,H14,J14)/AVERAGE(F14,H14,J14)*100,0),2)</f>
        <v>8.3000000000000007</v>
      </c>
      <c r="Q14" s="43">
        <f t="shared" ref="Q14" si="18">ROUND(IF(M14&gt;0,STDEV(G14,I14,K14)/AVERAGE(G14,I14,K14)*100,0),2)</f>
        <v>8.3000000000000007</v>
      </c>
      <c r="R14" s="43">
        <f t="shared" ref="R14" si="19">MIN(G14)</f>
        <v>2848</v>
      </c>
    </row>
    <row r="15" spans="1:18" s="35" customFormat="1" ht="26.25" thickBot="1" x14ac:dyDescent="0.3">
      <c r="A15" s="37">
        <v>6</v>
      </c>
      <c r="B15" s="36" t="s">
        <v>34</v>
      </c>
      <c r="C15" s="38" t="s">
        <v>24</v>
      </c>
      <c r="D15" s="39" t="s">
        <v>21</v>
      </c>
      <c r="E15" s="40">
        <v>12000</v>
      </c>
      <c r="F15" s="41">
        <v>0.28999999999999998</v>
      </c>
      <c r="G15" s="42">
        <f t="shared" ref="G15" si="20">ROUND(E15*F15,2)</f>
        <v>3480</v>
      </c>
      <c r="H15" s="41">
        <v>0.31</v>
      </c>
      <c r="I15" s="42">
        <f t="shared" ref="I15" si="21">ROUND(E15*H15,2)</f>
        <v>3720</v>
      </c>
      <c r="J15" s="41">
        <v>0.33</v>
      </c>
      <c r="K15" s="42">
        <f t="shared" ref="K15" si="22">ROUND(E15*J15,2)</f>
        <v>3960</v>
      </c>
      <c r="L15" s="43">
        <f t="shared" ref="L15" si="23">ROUND(IF(SUM(F15,H15,J15)&gt;0,AVERAGE(F15,H15,J15),0),2)</f>
        <v>0.31</v>
      </c>
      <c r="M15" s="43">
        <f t="shared" ref="M15" si="24">ROUND(E15*L15,2)</f>
        <v>3720</v>
      </c>
      <c r="N15" s="43">
        <f t="shared" ref="N15" si="25">ROUND(IF(L15&gt;0,STDEV(F15,H15,J15),0),2)</f>
        <v>0.02</v>
      </c>
      <c r="O15" s="43">
        <f t="shared" ref="O15" si="26">ROUND(IF(M15&gt;0,STDEV(G15,I15,K15),0),2)</f>
        <v>240</v>
      </c>
      <c r="P15" s="43">
        <f t="shared" ref="P15" si="27">ROUND(IF(L15&gt;0,STDEV(F15,H15,J15)/AVERAGE(F15,H15,J15)*100,0),2)</f>
        <v>6.45</v>
      </c>
      <c r="Q15" s="43">
        <f t="shared" ref="Q15" si="28">ROUND(IF(M15&gt;0,STDEV(G15,I15,K15)/AVERAGE(G15,I15,K15)*100,0),2)</f>
        <v>6.45</v>
      </c>
      <c r="R15" s="43">
        <f t="shared" ref="R15" si="29">MIN(G15)</f>
        <v>3480</v>
      </c>
    </row>
    <row r="16" spans="1:18" ht="16.5" customHeight="1" thickBot="1" x14ac:dyDescent="0.3">
      <c r="A16" s="82" t="s">
        <v>6</v>
      </c>
      <c r="B16" s="83"/>
      <c r="C16" s="32"/>
      <c r="D16" s="25"/>
      <c r="E16" s="26">
        <f>SUM(E10:E10)</f>
        <v>14</v>
      </c>
      <c r="F16" s="27">
        <f t="shared" ref="F16:M16" si="30">SUM(F10:F15)</f>
        <v>2345.29</v>
      </c>
      <c r="G16" s="27">
        <f t="shared" si="30"/>
        <v>27564.400000000001</v>
      </c>
      <c r="H16" s="27">
        <f t="shared" si="30"/>
        <v>2737.46</v>
      </c>
      <c r="I16" s="27">
        <f t="shared" si="30"/>
        <v>31720.16</v>
      </c>
      <c r="J16" s="27">
        <f t="shared" si="30"/>
        <v>2520.9499999999998</v>
      </c>
      <c r="K16" s="27">
        <f t="shared" si="30"/>
        <v>29803.3</v>
      </c>
      <c r="L16" s="27">
        <f t="shared" si="30"/>
        <v>2534.5700000000002</v>
      </c>
      <c r="M16" s="27">
        <f t="shared" si="30"/>
        <v>29696</v>
      </c>
      <c r="N16" s="28">
        <f>STDEV(F16,H16,J16)</f>
        <v>196.43927161678582</v>
      </c>
      <c r="O16" s="29">
        <f>STDEV(G16,I16,K16)</f>
        <v>2079.95859923541</v>
      </c>
      <c r="P16" s="28">
        <f>ROUND(IF(L16&gt;0,STDEV(F16,H16,J16)/L16*100,0),2)</f>
        <v>7.75</v>
      </c>
      <c r="Q16" s="30">
        <f>ROUND(IF(M16&gt;0,STDEV(G16,I16,K16)/M16*100,0),2)</f>
        <v>7</v>
      </c>
      <c r="R16" s="31">
        <f>SUM(R10:R15)</f>
        <v>27564.400000000001</v>
      </c>
    </row>
    <row r="17" spans="2:18" x14ac:dyDescent="0.25">
      <c r="N17" s="15"/>
      <c r="O17" s="15"/>
      <c r="P17" s="15"/>
    </row>
    <row r="19" spans="2:18" ht="87.75" customHeight="1" x14ac:dyDescent="0.25">
      <c r="B19" s="57" t="s">
        <v>19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/>
    </row>
    <row r="21" spans="2:18" s="8" customFormat="1" ht="15.75" x14ac:dyDescent="0.25">
      <c r="C21" s="34"/>
      <c r="L21" s="9"/>
      <c r="M21" s="9"/>
      <c r="N21" s="10"/>
      <c r="O21" s="10"/>
      <c r="P21" s="10"/>
      <c r="Q21" s="10"/>
      <c r="R21" s="10"/>
    </row>
  </sheetData>
  <mergeCells count="24">
    <mergeCell ref="B19:Q19"/>
    <mergeCell ref="A1:R1"/>
    <mergeCell ref="A2:R2"/>
    <mergeCell ref="A3:R3"/>
    <mergeCell ref="A4:R4"/>
    <mergeCell ref="A5:A7"/>
    <mergeCell ref="B5:B7"/>
    <mergeCell ref="D5:D7"/>
    <mergeCell ref="E5:E7"/>
    <mergeCell ref="F5:K5"/>
    <mergeCell ref="L5:M6"/>
    <mergeCell ref="A9:E9"/>
    <mergeCell ref="F9:G9"/>
    <mergeCell ref="H9:I9"/>
    <mergeCell ref="J9:K9"/>
    <mergeCell ref="A16:B16"/>
    <mergeCell ref="C5:C7"/>
    <mergeCell ref="L9:M9"/>
    <mergeCell ref="N5:O6"/>
    <mergeCell ref="P5:Q6"/>
    <mergeCell ref="R5:R7"/>
    <mergeCell ref="F6:G6"/>
    <mergeCell ref="H6:I6"/>
    <mergeCell ref="J6:K6"/>
  </mergeCells>
  <conditionalFormatting sqref="P10:P15">
    <cfRule type="cellIs" dxfId="0" priority="20" operator="greaterThanOrEqual">
      <formula>33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мед.расходка</vt:lpstr>
    </vt:vector>
  </TitlesOfParts>
  <Company>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Бакуров</dc:creator>
  <cp:lastModifiedBy>Пугачева Екатерина Александровна</cp:lastModifiedBy>
  <cp:lastPrinted>2025-06-03T12:16:36Z</cp:lastPrinted>
  <dcterms:created xsi:type="dcterms:W3CDTF">2016-05-18T09:10:41Z</dcterms:created>
  <dcterms:modified xsi:type="dcterms:W3CDTF">2026-06-03T10:28:49Z</dcterms:modified>
</cp:coreProperties>
</file>