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Якубовский\Распределение денег\Обоснование 2026\Технический осмотр транспортных средств\"/>
    </mc:Choice>
  </mc:AlternateContent>
  <xr:revisionPtr revIDLastSave="0" documentId="13_ncr:1_{A5B8C57E-2D91-4A16-8192-C696F71951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УКЦИОН" sheetId="1" r:id="rId1"/>
  </sheets>
  <definedNames>
    <definedName name="_xlnm.Print_Titles" localSheetId="0">АУКЦИОН!$6:$7</definedName>
    <definedName name="_xlnm.Print_Area" localSheetId="0">АУКЦИОН!$A$1:$N$29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J14" i="1" s="1"/>
  <c r="K14" i="1" s="1"/>
  <c r="L14" i="1"/>
  <c r="M14" i="1" s="1"/>
  <c r="N14" i="1" s="1"/>
  <c r="I10" i="1"/>
  <c r="J10" i="1" s="1"/>
  <c r="K10" i="1" s="1"/>
  <c r="L10" i="1"/>
  <c r="M10" i="1" s="1"/>
  <c r="N10" i="1" s="1"/>
  <c r="I12" i="1"/>
  <c r="J12" i="1" s="1"/>
  <c r="K12" i="1" s="1"/>
  <c r="L12" i="1"/>
  <c r="M12" i="1" s="1"/>
  <c r="N12" i="1" s="1"/>
  <c r="I15" i="1"/>
  <c r="J15" i="1" s="1"/>
  <c r="K15" i="1" s="1"/>
  <c r="L15" i="1"/>
  <c r="M15" i="1" s="1"/>
  <c r="N15" i="1" s="1"/>
  <c r="I17" i="1"/>
  <c r="J17" i="1" s="1"/>
  <c r="K17" i="1" s="1"/>
  <c r="L17" i="1"/>
  <c r="M17" i="1" s="1"/>
  <c r="N17" i="1" s="1"/>
  <c r="I20" i="1"/>
  <c r="J20" i="1" s="1"/>
  <c r="K20" i="1" s="1"/>
  <c r="L20" i="1"/>
  <c r="M20" i="1" s="1"/>
  <c r="N20" i="1" s="1"/>
  <c r="I21" i="1"/>
  <c r="J21" i="1" s="1"/>
  <c r="K21" i="1" s="1"/>
  <c r="L21" i="1"/>
  <c r="M21" i="1" s="1"/>
  <c r="N21" i="1" s="1"/>
  <c r="I23" i="1"/>
  <c r="J23" i="1" s="1"/>
  <c r="K23" i="1" s="1"/>
  <c r="L23" i="1"/>
  <c r="M23" i="1" s="1"/>
  <c r="N23" i="1" s="1"/>
  <c r="I9" i="1"/>
  <c r="J9" i="1" s="1"/>
  <c r="K9" i="1" s="1"/>
  <c r="L9" i="1"/>
  <c r="M9" i="1" s="1"/>
  <c r="N9" i="1" s="1"/>
  <c r="I11" i="1"/>
  <c r="J11" i="1" s="1"/>
  <c r="K11" i="1" s="1"/>
  <c r="L11" i="1"/>
  <c r="M11" i="1" s="1"/>
  <c r="N11" i="1" s="1"/>
  <c r="I13" i="1"/>
  <c r="J13" i="1" s="1"/>
  <c r="K13" i="1" s="1"/>
  <c r="L13" i="1"/>
  <c r="M13" i="1" s="1"/>
  <c r="N13" i="1" s="1"/>
  <c r="I16" i="1"/>
  <c r="J16" i="1" s="1"/>
  <c r="K16" i="1" s="1"/>
  <c r="L16" i="1"/>
  <c r="M16" i="1" s="1"/>
  <c r="N16" i="1" s="1"/>
  <c r="I18" i="1"/>
  <c r="J18" i="1" s="1"/>
  <c r="K18" i="1" s="1"/>
  <c r="L18" i="1"/>
  <c r="M18" i="1" s="1"/>
  <c r="N18" i="1" s="1"/>
  <c r="I22" i="1"/>
  <c r="J22" i="1" s="1"/>
  <c r="K22" i="1" s="1"/>
  <c r="L22" i="1"/>
  <c r="M22" i="1" s="1"/>
  <c r="N22" i="1" s="1"/>
  <c r="I19" i="1"/>
  <c r="J19" i="1" s="1"/>
  <c r="K19" i="1" s="1"/>
  <c r="L19" i="1"/>
  <c r="M19" i="1" s="1"/>
  <c r="N19" i="1" s="1"/>
  <c r="L8" i="1" l="1"/>
  <c r="M8" i="1" s="1"/>
  <c r="N8" i="1" s="1"/>
  <c r="N24" i="1" s="1"/>
  <c r="I8" i="1"/>
  <c r="J8" i="1" s="1"/>
  <c r="K8" i="1" s="1"/>
</calcChain>
</file>

<file path=xl/sharedStrings.xml><?xml version="1.0" encoding="utf-8"?>
<sst xmlns="http://schemas.openxmlformats.org/spreadsheetml/2006/main" count="65" uniqueCount="43">
  <si>
    <t>Обоснование начальной (максимальной) цены контракта</t>
  </si>
  <si>
    <t>Используется информация, полученная по ранее направленным запросам заказчика о предоставлении ценовой информации от поставщиков, осуществляющих  поставку товаров, планируемых к закупкам.</t>
  </si>
  <si>
    <t>Используемый метод определения НМЦК :</t>
  </si>
  <si>
    <t>метод сопоставимых рыночных цен (анализа рынка) в соответствии с п.4 ч.1 ст.93 Федерального закона от 05.04.2013 №44-ФЗ</t>
  </si>
  <si>
    <t>№ п/п</t>
  </si>
  <si>
    <t>Ед. изм</t>
  </si>
  <si>
    <t>Кол-во</t>
  </si>
  <si>
    <t>Коммерческие предложения (руб./ед.изм.)</t>
  </si>
  <si>
    <t>Применяемый коэффициент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</si>
  <si>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</si>
  <si>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</si>
  <si>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</si>
  <si>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</si>
  <si>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</si>
  <si>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Н(М)ЦК контракта с учетом количества товара (руб.)</t>
  </si>
  <si>
    <t>-</t>
  </si>
  <si>
    <t xml:space="preserve">  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</si>
  <si>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</si>
  <si>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r>
      <t xml:space="preserve">коэффициент вариации цен V (%)           </t>
    </r>
    <r>
      <rPr>
        <i/>
        <sz val="12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</si>
  <si>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rFont val="Times New Roman"/>
        <family val="1"/>
        <charset val="204"/>
      </rPr>
      <t>Расчет Н(М)ЦК по формуле</t>
    </r>
    <r>
      <rPr>
        <sz val="12"/>
        <rFont val="Times New Roman"/>
        <family val="1"/>
        <charset val="204"/>
      </rPr>
      <t xml:space="preserve">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</si>
  <si>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Наименование объекта закупки</t>
  </si>
  <si>
    <t>КП №1</t>
  </si>
  <si>
    <t>КП №2</t>
  </si>
  <si>
    <t>КП №3</t>
  </si>
  <si>
    <t>на оказание услуг по техническому осмотру транспортных средств Главного управления МЧС России по г. Севастополю</t>
  </si>
  <si>
    <t>Транспортные средства, используемые для перевозки пассажиров и имеющие, помимо места водителя, не более 8 мест для сидения – легковые автомобили категории М1</t>
  </si>
  <si>
    <t>Транспортные средства, используемые для перевозки пассажиров и имеющие, помимо места водителя, более 8 мест для сидения, технически допустимая максимальная масса которых не превышает 5 тонн – категории М2</t>
  </si>
  <si>
    <t>Транспортные средства, предназначенные для перевозки грузов, имеющих технически допустимую максимальную массу не более 3,5 тонны – категории N1</t>
  </si>
  <si>
    <t>Транспортные средства, используемые для перевозки грузов, имеющие техническую допустимую массу свыше более 12 тонн - категории N3</t>
  </si>
  <si>
    <t>Прицепы, технически допустимая максимальная масса которых – не более 0,75 тонн, и прицепы, технически допустимая максимальная масса которых – свыше 0,75 тонны, но не более 3,5 тонны – категории О1, О2</t>
  </si>
  <si>
    <t>Прицепы, технически допустимая максимальная масса которых – свеше 3,5 тонн, но не более 10 тонн, и прицепы, технически допустимая максимальная масса которых – более 10 тонн – категории О3, О4</t>
  </si>
  <si>
    <t>Мототранспортные средства – категория L</t>
  </si>
  <si>
    <t>Специальные транспортные средства оперативных служб – категории M1</t>
  </si>
  <si>
    <t>Специальные транспортные средства оперативных служб – категории M2</t>
  </si>
  <si>
    <t>Специальные транспортные средства оперативных служб, цистерны, цистерны для перевозки и заправки сниженных углеводородных газов, фургоны, фургоны, имеющие места для перевозки людей, автоэвакуаторы – категория N1</t>
  </si>
  <si>
    <t>Специальные транспортные средства оперативных служб, автоэвакуаторы, транспортные средства с грузоподъемными устройствами, цистерны, цистерны для перевозки и заправки сниженных углеводородных газов, фургоны, фургоны, транспортные средства для перевозки пищевых продуктов – категории N2</t>
  </si>
  <si>
    <t>Специальные транспортные средства оперативных служб, автоэвакуаторы, транспортные средства с грузоподъемными устройствами, цистерны, цистерны для перевозки и заправки сниженных углеводородных газов, фургоны, фургоны, транспортные средства для перевозки пищевых продуктов – категории N3</t>
  </si>
  <si>
    <t>условная единица</t>
  </si>
  <si>
    <t>Транспортные средства, используемые для перевозки грузов, имеющие техническую допустимую массу свыше 3,5 тонн, но не более 12 тонн -категории N2</t>
  </si>
  <si>
    <t>Специальные транспортные средства оперативных служб – категории L</t>
  </si>
  <si>
    <t>Специализированные транспортные средства, фургоны, имеющие места для перевозки людей, цистерны для перевозки и заправки нефтепродуктов – категории N3</t>
  </si>
  <si>
    <t>Транспортные средства для перевозки опасных грузов категория N1</t>
  </si>
  <si>
    <r>
      <t xml:space="preserve">В соответствии с прилагаемым расчетом и с учетом выделенных лимитов бюджетных обязательств на 2026 год,  начальная (максимальная) цена контракта составит </t>
    </r>
    <r>
      <rPr>
        <b/>
        <sz val="16"/>
        <rFont val="Times New Roman"/>
        <family val="1"/>
        <charset val="204"/>
      </rPr>
      <t xml:space="preserve">269 000,00 </t>
    </r>
    <r>
      <rPr>
        <b/>
        <sz val="13"/>
        <rFont val="Times New Roman"/>
        <family val="1"/>
        <charset val="204"/>
      </rPr>
      <t>рублей.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</si>
</sst>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0" borderId="0" xfId="0" applyFont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textRotation="90" wrapText="1"/>
    </xf>
    <xf numFmtId="0" fontId="12" fillId="0" borderId="4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justify" vertical="center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justify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6</xdr:row>
      <xdr:rowOff>1190625</xdr:rowOff>
    </xdr:from>
    <xdr:to>
      <xdr:col>10</xdr:col>
      <xdr:colOff>1171575</xdr:colOff>
      <xdr:row>6</xdr:row>
      <xdr:rowOff>1543050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24900" y="3771900"/>
          <a:ext cx="1162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</xdr:colOff>
      <xdr:row>6</xdr:row>
      <xdr:rowOff>638175</xdr:rowOff>
    </xdr:from>
    <xdr:to>
      <xdr:col>9</xdr:col>
      <xdr:colOff>1028700</xdr:colOff>
      <xdr:row>6</xdr:row>
      <xdr:rowOff>1076325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943600" y="32480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1038225</xdr:colOff>
      <xdr:row>6</xdr:row>
      <xdr:rowOff>1219200</xdr:rowOff>
    </xdr:from>
    <xdr:to>
      <xdr:col>11</xdr:col>
      <xdr:colOff>2524125</xdr:colOff>
      <xdr:row>6</xdr:row>
      <xdr:rowOff>1581150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44100" y="407670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981075</xdr:colOff>
      <xdr:row>6</xdr:row>
      <xdr:rowOff>1000125</xdr:rowOff>
    </xdr:from>
    <xdr:to>
      <xdr:col>11</xdr:col>
      <xdr:colOff>1133475</xdr:colOff>
      <xdr:row>6</xdr:row>
      <xdr:rowOff>1228725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886950" y="38576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N29"/>
  <sheetViews>
    <sheetView tabSelected="1" zoomScaleNormal="100" zoomScaleSheetLayoutView="100" workbookViewId="0">
      <selection activeCell="A26" sqref="A26:N26"/>
    </sheetView>
  </sheetViews>
  <sheetFormatPr defaultRowHeight="12.75" x14ac:dyDescent="0.2"/>
  <cols>
    <col min="1" max="1" width="5" style="4" customWidth="1"/>
    <col min="2" max="2" width="48" style="4" customWidth="1"/>
    <col min="3" max="3" width="11" style="4" customWidth="1"/>
    <col min="4" max="4" width="10.140625" style="4" customWidth="1"/>
    <col min="5" max="5" width="12.5703125" style="4" customWidth="1"/>
    <col min="6" max="6" width="12.7109375" style="4" customWidth="1"/>
    <col min="7" max="7" width="13.140625" style="4" customWidth="1"/>
    <col min="8" max="8" width="4.7109375" style="4" customWidth="1"/>
    <col min="9" max="9" width="11.5703125" style="4" customWidth="1"/>
    <col min="10" max="10" width="17.5703125" style="4" customWidth="1"/>
    <col min="11" max="11" width="17.7109375" style="4" customWidth="1"/>
    <col min="12" max="12" width="49" style="4" customWidth="1"/>
    <col min="13" max="13" width="12.7109375" style="4" customWidth="1"/>
    <col min="14" max="14" width="15.28515625" style="4" customWidth="1"/>
    <col min="15" max="16384" width="9.140625" style="4"/>
  </cols>
  <sheetData>
    <row r="1" spans="1:14" s="1" customFormat="1" ht="20.25" customHeight="1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s="1" customFormat="1" ht="20.25" customHeight="1" x14ac:dyDescent="0.3">
      <c r="A2" s="34" t="s">
        <v>24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s="1" customFormat="1" ht="15.75" customHeight="1" x14ac:dyDescent="0.3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1" customFormat="1" ht="15.7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s="1" customFormat="1" ht="37.5" x14ac:dyDescent="0.3">
      <c r="A5" s="3"/>
      <c r="B5" s="15" t="s">
        <v>2</v>
      </c>
      <c r="C5" s="42" t="s">
        <v>3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 s="11" customFormat="1" ht="46.5" customHeight="1" x14ac:dyDescent="0.25">
      <c r="A6" s="32" t="s">
        <v>4</v>
      </c>
      <c r="B6" s="32" t="s">
        <v>20</v>
      </c>
      <c r="C6" s="36" t="s">
        <v>5</v>
      </c>
      <c r="D6" s="36" t="s">
        <v>6</v>
      </c>
      <c r="E6" s="38" t="s">
        <v>7</v>
      </c>
      <c r="F6" s="39"/>
      <c r="G6" s="39"/>
      <c r="H6" s="40" t="s">
        <v>8</v>
      </c>
      <c r="I6" s="31" t="s">
        <v>9</v>
      </c>
      <c r="J6" s="31"/>
      <c r="K6" s="31"/>
      <c r="L6" s="32" t="s">
        <v>10</v>
      </c>
      <c r="M6" s="32"/>
      <c r="N6" s="32"/>
    </row>
    <row r="7" spans="1:14" s="11" customFormat="1" ht="136.5" customHeight="1" x14ac:dyDescent="0.25">
      <c r="A7" s="36"/>
      <c r="B7" s="36"/>
      <c r="C7" s="37"/>
      <c r="D7" s="37"/>
      <c r="E7" s="13" t="s">
        <v>21</v>
      </c>
      <c r="F7" s="13" t="s">
        <v>22</v>
      </c>
      <c r="G7" s="14" t="s">
        <v>23</v>
      </c>
      <c r="H7" s="41"/>
      <c r="I7" s="26" t="s">
        <v>11</v>
      </c>
      <c r="J7" s="26" t="s">
        <v>12</v>
      </c>
      <c r="K7" s="26" t="s">
        <v>18</v>
      </c>
      <c r="L7" s="27" t="s">
        <v>19</v>
      </c>
      <c r="M7" s="26" t="s">
        <v>13</v>
      </c>
      <c r="N7" s="26" t="s">
        <v>14</v>
      </c>
    </row>
    <row r="8" spans="1:14" s="12" customFormat="1" ht="82.5" x14ac:dyDescent="0.25">
      <c r="A8" s="5">
        <v>1</v>
      </c>
      <c r="B8" s="29" t="s">
        <v>25</v>
      </c>
      <c r="C8" s="25" t="s">
        <v>37</v>
      </c>
      <c r="D8" s="28">
        <v>23</v>
      </c>
      <c r="E8" s="23">
        <v>1200</v>
      </c>
      <c r="F8" s="23">
        <v>1202</v>
      </c>
      <c r="G8" s="23">
        <v>1202.04</v>
      </c>
      <c r="H8" s="24" t="s">
        <v>15</v>
      </c>
      <c r="I8" s="24">
        <f t="shared" ref="I8" si="0">AVERAGE(E8:G8)</f>
        <v>1201.3466666666666</v>
      </c>
      <c r="J8" s="23">
        <f t="shared" ref="J8" si="1">SQRT(((SUM((POWER(F8-I8,2)),(POWER(E8-I8,2)),(POWER(G8-I8,2)))/(3-1))))</f>
        <v>1.1664190213355183</v>
      </c>
      <c r="K8" s="23">
        <f t="shared" ref="K8" si="2">J8/I8*100</f>
        <v>9.7092625609220634E-2</v>
      </c>
      <c r="L8" s="24">
        <f t="shared" ref="L8" si="3">((D8/3)*(SUM(E8:G8)))</f>
        <v>27630.973333333335</v>
      </c>
      <c r="M8" s="23">
        <f t="shared" ref="M8" si="4">L8/D8</f>
        <v>1201.3466666666668</v>
      </c>
      <c r="N8" s="24">
        <f>M8*D8</f>
        <v>27630.973333333335</v>
      </c>
    </row>
    <row r="9" spans="1:14" s="12" customFormat="1" ht="33" x14ac:dyDescent="0.25">
      <c r="A9" s="5">
        <v>2</v>
      </c>
      <c r="B9" s="30" t="s">
        <v>32</v>
      </c>
      <c r="C9" s="25" t="s">
        <v>37</v>
      </c>
      <c r="D9" s="28">
        <v>6</v>
      </c>
      <c r="E9" s="23">
        <v>1280</v>
      </c>
      <c r="F9" s="23">
        <v>1282</v>
      </c>
      <c r="G9" s="23">
        <v>1282.3499999999999</v>
      </c>
      <c r="H9" s="24"/>
      <c r="I9" s="24">
        <f>AVERAGE(E9:G9)</f>
        <v>1281.45</v>
      </c>
      <c r="J9" s="23">
        <f>SQRT(((SUM((POWER(F9-I9,2)),(POWER(E9-I9,2)),(POWER(G9-I9,2)))/(3-1))))</f>
        <v>1.2678722333105643</v>
      </c>
      <c r="K9" s="23">
        <f>J9/I9*100</f>
        <v>9.8940437263300485E-2</v>
      </c>
      <c r="L9" s="24">
        <f>((D9/3)*(SUM(E9:G9)))</f>
        <v>7688.7</v>
      </c>
      <c r="M9" s="23">
        <f>L9/D9</f>
        <v>1281.45</v>
      </c>
      <c r="N9" s="24">
        <f>M9*D9</f>
        <v>7688.7000000000007</v>
      </c>
    </row>
    <row r="10" spans="1:14" s="12" customFormat="1" ht="99" x14ac:dyDescent="0.25">
      <c r="A10" s="5">
        <v>3</v>
      </c>
      <c r="B10" s="29" t="s">
        <v>26</v>
      </c>
      <c r="C10" s="25" t="s">
        <v>37</v>
      </c>
      <c r="D10" s="28">
        <v>3</v>
      </c>
      <c r="E10" s="23">
        <v>2050</v>
      </c>
      <c r="F10" s="23">
        <v>2057</v>
      </c>
      <c r="G10" s="23">
        <v>2057.81</v>
      </c>
      <c r="H10" s="24" t="s">
        <v>15</v>
      </c>
      <c r="I10" s="24">
        <f t="shared" ref="I10:I23" si="5">AVERAGE(E10:G10)</f>
        <v>2054.9366666666665</v>
      </c>
      <c r="J10" s="23">
        <f t="shared" ref="J10:J23" si="6">SQRT(((SUM((POWER(F10-I10,2)),(POWER(E10-I10,2)),(POWER(G10-I10,2)))/(3-1))))</f>
        <v>4.2944188586272274</v>
      </c>
      <c r="K10" s="23">
        <f t="shared" ref="K10:K23" si="7">J10/I10*100</f>
        <v>0.20898059430674559</v>
      </c>
      <c r="L10" s="24">
        <f t="shared" ref="L10:L23" si="8">((D10/3)*(SUM(E10:G10)))</f>
        <v>6164.8099999999995</v>
      </c>
      <c r="M10" s="23">
        <f t="shared" ref="M10:M23" si="9">L10/D10</f>
        <v>2054.9366666666665</v>
      </c>
      <c r="N10" s="24">
        <f t="shared" ref="N10:N23" si="10">M10*D10</f>
        <v>6164.8099999999995</v>
      </c>
    </row>
    <row r="11" spans="1:14" s="12" customFormat="1" ht="33" x14ac:dyDescent="0.25">
      <c r="A11" s="5">
        <v>4</v>
      </c>
      <c r="B11" s="30" t="s">
        <v>33</v>
      </c>
      <c r="C11" s="25" t="s">
        <v>37</v>
      </c>
      <c r="D11" s="28">
        <v>2</v>
      </c>
      <c r="E11" s="23">
        <v>2050</v>
      </c>
      <c r="F11" s="23">
        <v>2057</v>
      </c>
      <c r="G11" s="23">
        <v>2057.81</v>
      </c>
      <c r="H11" s="24"/>
      <c r="I11" s="24">
        <f>AVERAGE(E11:G11)</f>
        <v>2054.9366666666665</v>
      </c>
      <c r="J11" s="23">
        <f>SQRT(((SUM((POWER(F11-I11,2)),(POWER(E11-I11,2)),(POWER(G11-I11,2)))/(3-1))))</f>
        <v>4.2944188586272274</v>
      </c>
      <c r="K11" s="23">
        <f>J11/I11*100</f>
        <v>0.20898059430674559</v>
      </c>
      <c r="L11" s="24">
        <f>((D11/3)*(SUM(E11:G11)))</f>
        <v>4109.873333333333</v>
      </c>
      <c r="M11" s="23">
        <f>L11/D11</f>
        <v>2054.9366666666665</v>
      </c>
      <c r="N11" s="24">
        <f>M11*D11</f>
        <v>4109.873333333333</v>
      </c>
    </row>
    <row r="12" spans="1:14" s="12" customFormat="1" ht="66" x14ac:dyDescent="0.25">
      <c r="A12" s="5">
        <v>5</v>
      </c>
      <c r="B12" s="29" t="s">
        <v>27</v>
      </c>
      <c r="C12" s="25" t="s">
        <v>37</v>
      </c>
      <c r="D12" s="28">
        <v>3</v>
      </c>
      <c r="E12" s="23">
        <v>1300</v>
      </c>
      <c r="F12" s="23">
        <v>1315</v>
      </c>
      <c r="G12" s="23">
        <v>1315.26</v>
      </c>
      <c r="H12" s="24" t="s">
        <v>15</v>
      </c>
      <c r="I12" s="24">
        <f t="shared" si="5"/>
        <v>1310.0866666666668</v>
      </c>
      <c r="J12" s="23">
        <f t="shared" si="6"/>
        <v>8.7362768576398313</v>
      </c>
      <c r="K12" s="23">
        <f t="shared" si="7"/>
        <v>0.6668472460580086</v>
      </c>
      <c r="L12" s="24">
        <f t="shared" si="8"/>
        <v>3930.26</v>
      </c>
      <c r="M12" s="23">
        <f t="shared" si="9"/>
        <v>1310.0866666666668</v>
      </c>
      <c r="N12" s="24">
        <f t="shared" si="10"/>
        <v>3930.26</v>
      </c>
    </row>
    <row r="13" spans="1:14" s="12" customFormat="1" ht="99" x14ac:dyDescent="0.25">
      <c r="A13" s="5">
        <v>6</v>
      </c>
      <c r="B13" s="30" t="s">
        <v>34</v>
      </c>
      <c r="C13" s="25" t="s">
        <v>37</v>
      </c>
      <c r="D13" s="28">
        <v>8</v>
      </c>
      <c r="E13" s="23">
        <v>1390</v>
      </c>
      <c r="F13" s="23">
        <v>1396</v>
      </c>
      <c r="G13" s="23">
        <v>1396.89</v>
      </c>
      <c r="H13" s="24"/>
      <c r="I13" s="24">
        <f>AVERAGE(E13:G13)</f>
        <v>1394.2966666666669</v>
      </c>
      <c r="J13" s="23">
        <f>SQRT(((SUM((POWER(F13-I13,2)),(POWER(E13-I13,2)),(POWER(G13-I13,2)))/(3-1))))</f>
        <v>3.7475369689081912</v>
      </c>
      <c r="K13" s="23">
        <f>J13/I13*100</f>
        <v>0.26877615492457541</v>
      </c>
      <c r="L13" s="24">
        <f>((D13/3)*(SUM(E13:G13)))</f>
        <v>11154.373333333333</v>
      </c>
      <c r="M13" s="23">
        <f>L13/D13</f>
        <v>1394.2966666666666</v>
      </c>
      <c r="N13" s="24">
        <f>M13*D13</f>
        <v>11154.373333333333</v>
      </c>
    </row>
    <row r="14" spans="1:14" s="12" customFormat="1" ht="33" x14ac:dyDescent="0.25">
      <c r="A14" s="5">
        <v>7</v>
      </c>
      <c r="B14" s="30" t="s">
        <v>41</v>
      </c>
      <c r="C14" s="25" t="s">
        <v>37</v>
      </c>
      <c r="D14" s="28">
        <v>3</v>
      </c>
      <c r="E14" s="23">
        <v>1720</v>
      </c>
      <c r="F14" s="23">
        <v>1726</v>
      </c>
      <c r="G14" s="23">
        <v>1726.03</v>
      </c>
      <c r="H14" s="24"/>
      <c r="I14" s="24">
        <f t="shared" ref="I14" si="11">AVERAGE(E14:G14)</f>
        <v>1724.01</v>
      </c>
      <c r="J14" s="23">
        <f t="shared" ref="J14" si="12">SQRT(((SUM((POWER(F14-I14,2)),(POWER(E14-I14,2)),(POWER(G14-I14,2)))/(3-1))))</f>
        <v>3.4727942639897265</v>
      </c>
      <c r="K14" s="23">
        <f t="shared" ref="K14" si="13">J14/I14*100</f>
        <v>0.20143701393783831</v>
      </c>
      <c r="L14" s="24">
        <f t="shared" ref="L14" si="14">((D14/3)*(SUM(E14:G14)))</f>
        <v>5172.03</v>
      </c>
      <c r="M14" s="23">
        <f t="shared" ref="M14" si="15">L14/D14</f>
        <v>1724.01</v>
      </c>
      <c r="N14" s="24">
        <f t="shared" ref="N14" si="16">M14*D14</f>
        <v>5172.03</v>
      </c>
    </row>
    <row r="15" spans="1:14" s="12" customFormat="1" ht="66" x14ac:dyDescent="0.25">
      <c r="A15" s="5">
        <v>8</v>
      </c>
      <c r="B15" s="29" t="s">
        <v>38</v>
      </c>
      <c r="C15" s="25" t="s">
        <v>37</v>
      </c>
      <c r="D15" s="28">
        <v>3</v>
      </c>
      <c r="E15" s="23">
        <v>2390</v>
      </c>
      <c r="F15" s="23">
        <v>2397</v>
      </c>
      <c r="G15" s="23">
        <v>2397.48</v>
      </c>
      <c r="H15" s="24" t="s">
        <v>15</v>
      </c>
      <c r="I15" s="24">
        <f t="shared" si="5"/>
        <v>2394.8266666666664</v>
      </c>
      <c r="J15" s="23">
        <f t="shared" si="6"/>
        <v>4.186900205800633</v>
      </c>
      <c r="K15" s="23">
        <f t="shared" si="7"/>
        <v>0.1748310332466915</v>
      </c>
      <c r="L15" s="24">
        <f t="shared" si="8"/>
        <v>7184.48</v>
      </c>
      <c r="M15" s="23">
        <f t="shared" si="9"/>
        <v>2394.8266666666664</v>
      </c>
      <c r="N15" s="24">
        <f t="shared" si="10"/>
        <v>7184.48</v>
      </c>
    </row>
    <row r="16" spans="1:14" s="12" customFormat="1" ht="132" x14ac:dyDescent="0.25">
      <c r="A16" s="5">
        <v>9</v>
      </c>
      <c r="B16" s="30" t="s">
        <v>35</v>
      </c>
      <c r="C16" s="25" t="s">
        <v>37</v>
      </c>
      <c r="D16" s="28">
        <v>10</v>
      </c>
      <c r="E16" s="23">
        <v>2510</v>
      </c>
      <c r="F16" s="23">
        <v>2512</v>
      </c>
      <c r="G16" s="23">
        <v>2512.0300000000002</v>
      </c>
      <c r="H16" s="24"/>
      <c r="I16" s="24">
        <f>AVERAGE(E16:G16)</f>
        <v>2511.3433333333337</v>
      </c>
      <c r="J16" s="23">
        <f>SQRT(((SUM((POWER(F16-I16,2)),(POWER(E16-I16,2)),(POWER(G16-I16,2)))/(3-1))))</f>
        <v>1.1634574909868733</v>
      </c>
      <c r="K16" s="23">
        <f>J16/I16*100</f>
        <v>4.6328093635950737E-2</v>
      </c>
      <c r="L16" s="24">
        <f>((D16/3)*(SUM(E16:G16)))</f>
        <v>25113.433333333338</v>
      </c>
      <c r="M16" s="23">
        <f>L16/D16</f>
        <v>2511.3433333333337</v>
      </c>
      <c r="N16" s="24">
        <f>M16*D16</f>
        <v>25113.433333333338</v>
      </c>
    </row>
    <row r="17" spans="1:14" s="12" customFormat="1" ht="66" x14ac:dyDescent="0.25">
      <c r="A17" s="5">
        <v>10</v>
      </c>
      <c r="B17" s="29" t="s">
        <v>28</v>
      </c>
      <c r="C17" s="25" t="s">
        <v>37</v>
      </c>
      <c r="D17" s="28">
        <v>14</v>
      </c>
      <c r="E17" s="23">
        <v>2580</v>
      </c>
      <c r="F17" s="23">
        <v>2588</v>
      </c>
      <c r="G17" s="23">
        <v>2588.4</v>
      </c>
      <c r="H17" s="24" t="s">
        <v>15</v>
      </c>
      <c r="I17" s="24">
        <f t="shared" si="5"/>
        <v>2585.4666666666667</v>
      </c>
      <c r="J17" s="23">
        <f t="shared" si="6"/>
        <v>4.738494838377858</v>
      </c>
      <c r="K17" s="23">
        <f t="shared" si="7"/>
        <v>0.18327425758255858</v>
      </c>
      <c r="L17" s="24">
        <f t="shared" si="8"/>
        <v>36196.533333333333</v>
      </c>
      <c r="M17" s="23">
        <f t="shared" si="9"/>
        <v>2585.4666666666667</v>
      </c>
      <c r="N17" s="24">
        <f t="shared" si="10"/>
        <v>36196.533333333333</v>
      </c>
    </row>
    <row r="18" spans="1:14" s="12" customFormat="1" ht="132" x14ac:dyDescent="0.25">
      <c r="A18" s="5">
        <v>11</v>
      </c>
      <c r="B18" s="30" t="s">
        <v>36</v>
      </c>
      <c r="C18" s="25" t="s">
        <v>37</v>
      </c>
      <c r="D18" s="28">
        <v>40</v>
      </c>
      <c r="E18" s="23">
        <v>2700</v>
      </c>
      <c r="F18" s="23">
        <v>2702</v>
      </c>
      <c r="G18" s="23">
        <v>2702.94</v>
      </c>
      <c r="H18" s="24"/>
      <c r="I18" s="24">
        <f>AVERAGE(E18:G18)</f>
        <v>2701.646666666667</v>
      </c>
      <c r="J18" s="23">
        <f>SQRT(((SUM((POWER(F18-I18,2)),(POWER(E18-I18,2)),(POWER(G18-I18,2)))/(3-1))))</f>
        <v>1.5015103507246974</v>
      </c>
      <c r="K18" s="23">
        <f>J18/I18*100</f>
        <v>5.5577598997328684E-2</v>
      </c>
      <c r="L18" s="24">
        <f>((D18/3)*(SUM(E18:G18)))</f>
        <v>108065.86666666668</v>
      </c>
      <c r="M18" s="23">
        <f>L18/D18</f>
        <v>2701.646666666667</v>
      </c>
      <c r="N18" s="24">
        <f>M18*D18</f>
        <v>108065.86666666668</v>
      </c>
    </row>
    <row r="19" spans="1:14" s="12" customFormat="1" ht="66" x14ac:dyDescent="0.25">
      <c r="A19" s="5">
        <v>12</v>
      </c>
      <c r="B19" s="30" t="s">
        <v>40</v>
      </c>
      <c r="C19" s="25" t="s">
        <v>37</v>
      </c>
      <c r="D19" s="28">
        <v>1</v>
      </c>
      <c r="E19" s="23">
        <v>2960</v>
      </c>
      <c r="F19" s="23">
        <v>2968</v>
      </c>
      <c r="G19" s="23">
        <v>2965.89</v>
      </c>
      <c r="H19" s="24" t="s">
        <v>15</v>
      </c>
      <c r="I19" s="24">
        <f>AVERAGE(E19:G19)</f>
        <v>2964.6299999999997</v>
      </c>
      <c r="J19" s="23">
        <f>SQRT(((SUM((POWER(F19-I19,2)),(POWER(E19-I19,2)),(POWER(G19-I19,2)))/(3-1))))</f>
        <v>4.1461669045034641</v>
      </c>
      <c r="K19" s="23">
        <f>J19/I19*100</f>
        <v>0.13985444741851308</v>
      </c>
      <c r="L19" s="24">
        <f>((D19/3)*(SUM(E19:G19)))</f>
        <v>2964.6299999999997</v>
      </c>
      <c r="M19" s="23">
        <f>L19/D19</f>
        <v>2964.6299999999997</v>
      </c>
      <c r="N19" s="24">
        <f>M19*D19</f>
        <v>2964.6299999999997</v>
      </c>
    </row>
    <row r="20" spans="1:14" s="12" customFormat="1" ht="99" x14ac:dyDescent="0.25">
      <c r="A20" s="5">
        <v>13</v>
      </c>
      <c r="B20" s="29" t="s">
        <v>29</v>
      </c>
      <c r="C20" s="25" t="s">
        <v>37</v>
      </c>
      <c r="D20" s="28">
        <v>20</v>
      </c>
      <c r="E20" s="23">
        <v>920.5</v>
      </c>
      <c r="F20" s="23">
        <v>991</v>
      </c>
      <c r="G20" s="23">
        <v>991.38</v>
      </c>
      <c r="H20" s="24" t="s">
        <v>15</v>
      </c>
      <c r="I20" s="24">
        <f t="shared" si="5"/>
        <v>967.62666666666667</v>
      </c>
      <c r="J20" s="23">
        <f t="shared" si="6"/>
        <v>40.813332788848953</v>
      </c>
      <c r="K20" s="23">
        <f t="shared" si="7"/>
        <v>4.2178801179017684</v>
      </c>
      <c r="L20" s="24">
        <f t="shared" si="8"/>
        <v>19352.533333333336</v>
      </c>
      <c r="M20" s="23">
        <f t="shared" si="9"/>
        <v>967.62666666666678</v>
      </c>
      <c r="N20" s="24">
        <f t="shared" si="10"/>
        <v>19352.533333333336</v>
      </c>
    </row>
    <row r="21" spans="1:14" s="12" customFormat="1" ht="82.5" x14ac:dyDescent="0.25">
      <c r="A21" s="5">
        <v>14</v>
      </c>
      <c r="B21" s="29" t="s">
        <v>30</v>
      </c>
      <c r="C21" s="25" t="s">
        <v>37</v>
      </c>
      <c r="D21" s="28">
        <v>1</v>
      </c>
      <c r="E21" s="23">
        <v>1670</v>
      </c>
      <c r="F21" s="23">
        <v>1674</v>
      </c>
      <c r="G21" s="23">
        <v>1674.68</v>
      </c>
      <c r="H21" s="24" t="s">
        <v>15</v>
      </c>
      <c r="I21" s="24">
        <f t="shared" si="5"/>
        <v>1672.8933333333334</v>
      </c>
      <c r="J21" s="23">
        <f t="shared" si="6"/>
        <v>2.5286623604849749</v>
      </c>
      <c r="K21" s="23">
        <f t="shared" si="7"/>
        <v>0.15115502645028026</v>
      </c>
      <c r="L21" s="24">
        <f t="shared" si="8"/>
        <v>1672.8933333333334</v>
      </c>
      <c r="M21" s="23">
        <f t="shared" si="9"/>
        <v>1672.8933333333334</v>
      </c>
      <c r="N21" s="24">
        <f t="shared" si="10"/>
        <v>1672.8933333333334</v>
      </c>
    </row>
    <row r="22" spans="1:14" s="12" customFormat="1" ht="33" x14ac:dyDescent="0.25">
      <c r="A22" s="5">
        <v>15</v>
      </c>
      <c r="B22" s="30" t="s">
        <v>39</v>
      </c>
      <c r="C22" s="25" t="s">
        <v>37</v>
      </c>
      <c r="D22" s="28">
        <v>2</v>
      </c>
      <c r="E22" s="23">
        <v>460</v>
      </c>
      <c r="F22" s="23">
        <v>464</v>
      </c>
      <c r="G22" s="23">
        <v>464.76</v>
      </c>
      <c r="H22" s="24"/>
      <c r="I22" s="24">
        <f>AVERAGE(E22:G22)</f>
        <v>462.92</v>
      </c>
      <c r="J22" s="23">
        <f>SQRT(((SUM((POWER(F22-I22,2)),(POWER(E22-I22,2)),(POWER(G22-I22,2)))/(3-1))))</f>
        <v>2.5571859533479344</v>
      </c>
      <c r="K22" s="23">
        <f>J22/I22*100</f>
        <v>0.55240342896136141</v>
      </c>
      <c r="L22" s="24">
        <f>((D22/3)*(SUM(E22:G22)))</f>
        <v>925.83999999999992</v>
      </c>
      <c r="M22" s="23">
        <f>L22/D22</f>
        <v>462.91999999999996</v>
      </c>
      <c r="N22" s="24">
        <f>M22*D22</f>
        <v>925.83999999999992</v>
      </c>
    </row>
    <row r="23" spans="1:14" s="12" customFormat="1" ht="31.5" x14ac:dyDescent="0.25">
      <c r="A23" s="5">
        <v>16</v>
      </c>
      <c r="B23" s="29" t="s">
        <v>31</v>
      </c>
      <c r="C23" s="25" t="s">
        <v>37</v>
      </c>
      <c r="D23" s="28">
        <v>7</v>
      </c>
      <c r="E23" s="23">
        <v>420</v>
      </c>
      <c r="F23" s="23">
        <v>422</v>
      </c>
      <c r="G23" s="23">
        <v>422.62</v>
      </c>
      <c r="H23" s="24"/>
      <c r="I23" s="24">
        <f t="shared" si="5"/>
        <v>421.53999999999996</v>
      </c>
      <c r="J23" s="23">
        <f t="shared" si="6"/>
        <v>1.3692333621410211</v>
      </c>
      <c r="K23" s="23">
        <f t="shared" si="7"/>
        <v>0.32481694789130838</v>
      </c>
      <c r="L23" s="24">
        <f t="shared" si="8"/>
        <v>2950.7799999999997</v>
      </c>
      <c r="M23" s="23">
        <f t="shared" si="9"/>
        <v>421.53999999999996</v>
      </c>
      <c r="N23" s="24">
        <f t="shared" si="10"/>
        <v>2950.7799999999997</v>
      </c>
    </row>
    <row r="24" spans="1:14" s="6" customFormat="1" ht="18.75" x14ac:dyDescent="0.25">
      <c r="A24" s="5"/>
      <c r="B24" s="18"/>
      <c r="C24" s="16"/>
      <c r="D24" s="5"/>
      <c r="E24" s="19"/>
      <c r="F24" s="19"/>
      <c r="G24" s="19"/>
      <c r="H24" s="20"/>
      <c r="I24" s="21"/>
      <c r="J24" s="22"/>
      <c r="K24" s="22"/>
      <c r="L24" s="21"/>
      <c r="M24" s="21"/>
      <c r="N24" s="17">
        <f>SUM(N8:N23)</f>
        <v>270278.01000000007</v>
      </c>
    </row>
    <row r="25" spans="1:14" s="7" customFormat="1" ht="15.75" x14ac:dyDescent="0.25">
      <c r="B25" s="8"/>
      <c r="C25" s="8"/>
      <c r="D25" s="8"/>
      <c r="E25" s="8"/>
      <c r="F25" s="8"/>
      <c r="G25" s="8"/>
      <c r="H25" s="8"/>
      <c r="J25" s="8"/>
      <c r="K25" s="8"/>
      <c r="L25" s="8" t="s">
        <v>16</v>
      </c>
      <c r="M25" s="8"/>
      <c r="N25" s="9"/>
    </row>
    <row r="26" spans="1:14" s="7" customFormat="1" ht="17.25" customHeight="1" x14ac:dyDescent="0.25">
      <c r="A26" s="43" t="s">
        <v>42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</row>
    <row r="27" spans="1:14" s="7" customFormat="1" ht="15.75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9"/>
    </row>
    <row r="28" spans="1:14" ht="84.75" customHeight="1" x14ac:dyDescent="0.25">
      <c r="A28" s="33" t="s">
        <v>17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4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</sheetData>
  <mergeCells count="14">
    <mergeCell ref="I6:K6"/>
    <mergeCell ref="L6:N6"/>
    <mergeCell ref="A28:N28"/>
    <mergeCell ref="A1:N1"/>
    <mergeCell ref="A3:N3"/>
    <mergeCell ref="A6:A7"/>
    <mergeCell ref="B6:B7"/>
    <mergeCell ref="C6:C7"/>
    <mergeCell ref="D6:D7"/>
    <mergeCell ref="E6:G6"/>
    <mergeCell ref="H6:H7"/>
    <mergeCell ref="A2:N2"/>
    <mergeCell ref="C5:N5"/>
    <mergeCell ref="A26:N26"/>
  </mergeCells>
  <pageMargins left="0.78740157480314965" right="0.39370078740157483" top="0.78740157480314965" bottom="0.19685039370078741" header="0.23622047244094491" footer="0.23622047244094491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АУКЦИОН</vt:lpstr>
      <vt:lpstr>АУКЦИОН!Заголовки_для_печати</vt:lpstr>
      <vt:lpstr>АУКЦИОН!Область_печати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Гаврилова Н.А</dc:creator>
  <cp:lastModifiedBy>Professional</cp:lastModifiedBy>
  <cp:lastPrinted>2026-06-03T08:29:33Z</cp:lastPrinted>
  <dcterms:created xsi:type="dcterms:W3CDTF">2022-03-03T07:31:44Z</dcterms:created>
  <dcterms:modified xsi:type="dcterms:W3CDTF">2026-06-03T08:29:36Z</dcterms:modified>
</cp:coreProperties>
</file>