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ки 44ФЗ\2026\Абразивный инструмент\"/>
    </mc:Choice>
  </mc:AlternateContent>
  <bookViews>
    <workbookView xWindow="0" yWindow="0" windowWidth="19425" windowHeight="9120" activeTab="2"/>
  </bookViews>
  <sheets>
    <sheet name="Лист1" sheetId="1" r:id="rId1"/>
    <sheet name="Лист4" sheetId="4" r:id="rId2"/>
    <sheet name="Лист2" sheetId="2" r:id="rId3"/>
    <sheet name="Лист3" sheetId="3" r:id="rId4"/>
    <sheet name="Лист5" sheetId="5" r:id="rId5"/>
  </sheets>
  <calcPr calcId="152511"/>
</workbook>
</file>

<file path=xl/calcChain.xml><?xml version="1.0" encoding="utf-8"?>
<calcChain xmlns="http://schemas.openxmlformats.org/spreadsheetml/2006/main">
  <c r="K5" i="5" l="1"/>
  <c r="L5" i="5" s="1"/>
  <c r="M5" i="5" s="1"/>
  <c r="N5" i="5" s="1"/>
  <c r="N6" i="5" s="1"/>
  <c r="H6" i="5" s="1"/>
  <c r="I5" i="5"/>
  <c r="H5" i="5"/>
  <c r="K5" i="3"/>
  <c r="L5" i="3" s="1"/>
  <c r="M5" i="3" s="1"/>
  <c r="N5" i="3" s="1"/>
  <c r="N6" i="3" s="1"/>
  <c r="H6" i="3" s="1"/>
  <c r="I5" i="3"/>
  <c r="H5" i="3"/>
  <c r="J5" i="5" l="1"/>
  <c r="J5" i="3"/>
  <c r="K5" i="4"/>
  <c r="L5" i="4" s="1"/>
  <c r="M5" i="4" s="1"/>
  <c r="N5" i="4" s="1"/>
  <c r="N6" i="4" s="1"/>
  <c r="H6" i="4" s="1"/>
  <c r="I5" i="4"/>
  <c r="H5" i="4"/>
  <c r="J5" i="4" l="1"/>
  <c r="K5" i="1"/>
  <c r="L5" i="1" s="1"/>
  <c r="M5" i="1" s="1"/>
  <c r="N5" i="1" s="1"/>
  <c r="H5" i="1"/>
  <c r="I5" i="1"/>
  <c r="N6" i="1" l="1"/>
  <c r="H6" i="1" s="1"/>
  <c r="B3" i="2" s="1"/>
  <c r="C3" i="2" s="1"/>
  <c r="J5" i="1"/>
  <c r="B4" i="2" l="1"/>
  <c r="C4" i="2" s="1"/>
  <c r="C2" i="2"/>
  <c r="B5" i="2" l="1"/>
</calcChain>
</file>

<file path=xl/sharedStrings.xml><?xml version="1.0" encoding="utf-8"?>
<sst xmlns="http://schemas.openxmlformats.org/spreadsheetml/2006/main" count="98" uniqueCount="32">
  <si>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</si>
  <si>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</si>
  <si>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</si>
  <si>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</si>
  <si>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НМЦК</t>
  </si>
  <si>
    <t>руб.</t>
  </si>
  <si>
    <t>ОЗ</t>
  </si>
  <si>
    <t>ОК</t>
  </si>
  <si>
    <t>1,5 ОК</t>
  </si>
  <si>
    <t>тыс. руб.</t>
  </si>
  <si>
    <t>В результате проведенного расчета Н(М)ЦК составила:</t>
  </si>
  <si>
    <t xml:space="preserve">Обоснование начальной (максимальной) цены контракта
</t>
  </si>
  <si>
    <t>Наименование товара, работы, услуги</t>
  </si>
  <si>
    <t xml:space="preserve">Информация о валюте, используемой для формирования цены контракта и расчетов с поставщиком: Валютой, используемой для формирования цены государственного контракта и расчетов 
с поставщиками, является российский рубль.   
</t>
  </si>
  <si>
    <t>Ед.изм.</t>
  </si>
  <si>
    <t>№ п/п</t>
  </si>
  <si>
    <t>Данные  источников информации (руб./ед.изм.)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</si>
  <si>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</si>
  <si>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</si>
  <si>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контракта с учетом округления цены          за единицу (руб.)</t>
  </si>
  <si>
    <t>Цена за единицу измерения       с округлением (вниз) до сотых долей после запятой (руб.)*</t>
  </si>
  <si>
    <t>Цена за единицу измерения (руб.)</t>
  </si>
  <si>
    <t>Н(М)ЦК, определяемая методом сопоставимых рыночных цен                                      (анализа рынка)</t>
  </si>
  <si>
    <t>Предложение участника  №1</t>
  </si>
  <si>
    <t>Предложение участника №2</t>
  </si>
  <si>
    <t>Предложение участника №3</t>
  </si>
  <si>
    <t>шт</t>
  </si>
  <si>
    <t>Директор                                                                                                          И.П.Семенцов</t>
  </si>
  <si>
    <t xml:space="preserve">Лента шлифовальная абразивная </t>
  </si>
  <si>
    <t>Круг орезной мет. 230х2,5х22 A 30 S BF 80 (14A БУ)</t>
  </si>
  <si>
    <t xml:space="preserve">Круг орезной мет.  125х1,0х22 А 54 S BF 80 (14А БУ) </t>
  </si>
  <si>
    <t xml:space="preserve">Круг зачистной мет.  125х6х22 A 24 R BF (14А БУ 80)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</si>
</sst>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/>
    <xf numFmtId="2" fontId="4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 applyAlignment="1">
      <alignment horizontal="right"/>
    </xf>
    <xf numFmtId="2" fontId="9" fillId="0" borderId="1" xfId="0" applyNumberFormat="1" applyFont="1" applyBorder="1"/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/>
    <xf numFmtId="0" fontId="12" fillId="0" borderId="0" xfId="0" applyFont="1" applyAlignment="1"/>
    <xf numFmtId="0" fontId="7" fillId="0" borderId="1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6" fillId="0" borderId="0" xfId="0" applyFont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24900" y="2247900"/>
          <a:ext cx="96012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1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65720" y="2217420"/>
          <a:ext cx="10287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1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07880" y="2895600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1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59340" y="2697480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0585" y="2257425"/>
          <a:ext cx="9296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1885" y="2226945"/>
          <a:ext cx="100965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43085" y="2905125"/>
          <a:ext cx="1495425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94545" y="2707005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0585" y="2257425"/>
          <a:ext cx="9296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1885" y="2226945"/>
          <a:ext cx="100965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43085" y="2905125"/>
          <a:ext cx="1495425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94545" y="2707005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90585" y="2257425"/>
          <a:ext cx="92964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61885" y="2226945"/>
          <a:ext cx="100965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43085" y="2905125"/>
          <a:ext cx="1495425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94545" y="2707005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H5" sqref="H5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2"/>
      <c r="L1" s="43"/>
      <c r="M1" s="44"/>
      <c r="N1" s="44"/>
    </row>
    <row r="2" spans="1:14" ht="20.25" customHeight="1" x14ac:dyDescent="0.2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39" customHeight="1" x14ac:dyDescent="0.2">
      <c r="A3" s="47" t="s">
        <v>15</v>
      </c>
      <c r="B3" s="47" t="s">
        <v>12</v>
      </c>
      <c r="C3" s="48" t="s">
        <v>14</v>
      </c>
      <c r="D3" s="48" t="s">
        <v>0</v>
      </c>
      <c r="E3" s="51" t="s">
        <v>16</v>
      </c>
      <c r="F3" s="52"/>
      <c r="G3" s="52"/>
      <c r="H3" s="46" t="s">
        <v>3</v>
      </c>
      <c r="I3" s="46"/>
      <c r="J3" s="46"/>
      <c r="K3" s="53" t="s">
        <v>22</v>
      </c>
      <c r="L3" s="53"/>
      <c r="M3" s="53"/>
      <c r="N3" s="53"/>
    </row>
    <row r="4" spans="1:14" ht="159" customHeight="1" x14ac:dyDescent="0.2">
      <c r="A4" s="47"/>
      <c r="B4" s="48"/>
      <c r="C4" s="50"/>
      <c r="D4" s="50"/>
      <c r="E4" s="18" t="s">
        <v>23</v>
      </c>
      <c r="F4" s="18" t="s">
        <v>24</v>
      </c>
      <c r="G4" s="18" t="s">
        <v>25</v>
      </c>
      <c r="H4" s="20" t="s">
        <v>2</v>
      </c>
      <c r="I4" s="21" t="s">
        <v>1</v>
      </c>
      <c r="J4" s="22" t="s">
        <v>17</v>
      </c>
      <c r="K4" s="23" t="s">
        <v>18</v>
      </c>
      <c r="L4" s="21" t="s">
        <v>21</v>
      </c>
      <c r="M4" s="21" t="s">
        <v>20</v>
      </c>
      <c r="N4" s="21" t="s">
        <v>19</v>
      </c>
    </row>
    <row r="5" spans="1:14" ht="29.25" customHeight="1" x14ac:dyDescent="0.2">
      <c r="A5" s="24">
        <v>1</v>
      </c>
      <c r="B5" s="25" t="s">
        <v>28</v>
      </c>
      <c r="C5" s="25" t="s">
        <v>26</v>
      </c>
      <c r="D5" s="24">
        <v>3</v>
      </c>
      <c r="E5" s="26">
        <v>380</v>
      </c>
      <c r="F5" s="27">
        <v>760</v>
      </c>
      <c r="G5" s="27">
        <v>890</v>
      </c>
      <c r="H5" s="28">
        <f>AVERAGE(E5:G5)</f>
        <v>676.66666666666663</v>
      </c>
      <c r="I5" s="29">
        <f>STDEV(E5:G5)</f>
        <v>265.01572280401285</v>
      </c>
      <c r="J5" s="29">
        <f>I5/H5*100</f>
        <v>39.164885143450178</v>
      </c>
      <c r="K5" s="30">
        <f>((D5/3)*(SUM(E5:G5)))</f>
        <v>2030</v>
      </c>
      <c r="L5" s="31">
        <f>K5/D5</f>
        <v>676.66666666666663</v>
      </c>
      <c r="M5" s="32">
        <f>ROUNDDOWN(L5,2)</f>
        <v>676.66</v>
      </c>
      <c r="N5" s="32">
        <f>M5*D5</f>
        <v>2029.98</v>
      </c>
    </row>
    <row r="6" spans="1:14" s="35" customFormat="1" ht="31.5" customHeight="1" x14ac:dyDescent="0.25">
      <c r="A6" s="49" t="s">
        <v>10</v>
      </c>
      <c r="B6" s="49"/>
      <c r="C6" s="49"/>
      <c r="D6" s="49"/>
      <c r="E6" s="49"/>
      <c r="F6" s="49"/>
      <c r="G6" s="49"/>
      <c r="H6" s="54">
        <f>+N6</f>
        <v>2029.98</v>
      </c>
      <c r="I6" s="54"/>
      <c r="J6" s="33"/>
      <c r="K6" s="33"/>
      <c r="L6" s="33"/>
      <c r="M6" s="33"/>
      <c r="N6" s="34">
        <f>SUM(N5:N5)</f>
        <v>2029.98</v>
      </c>
    </row>
    <row r="7" spans="1:14" s="35" customFormat="1" ht="34.5" customHeight="1" x14ac:dyDescent="0.25">
      <c r="A7" s="45" t="s">
        <v>13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9" spans="1:14" x14ac:dyDescent="0.2">
      <c r="A9" s="39" t="s">
        <v>27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9:K9"/>
    <mergeCell ref="A2:N2"/>
    <mergeCell ref="K1:N1"/>
    <mergeCell ref="A7:N7"/>
    <mergeCell ref="H3:J3"/>
    <mergeCell ref="A3:A4"/>
    <mergeCell ref="B3:B4"/>
    <mergeCell ref="A6:G6"/>
    <mergeCell ref="C3:C4"/>
    <mergeCell ref="E3:G3"/>
    <mergeCell ref="D3:D4"/>
    <mergeCell ref="K3:N3"/>
    <mergeCell ref="H6:I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E11" sqref="E11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2"/>
      <c r="L1" s="43"/>
      <c r="M1" s="44"/>
      <c r="N1" s="44"/>
    </row>
    <row r="2" spans="1:14" ht="20.25" customHeight="1" x14ac:dyDescent="0.2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39" customHeight="1" x14ac:dyDescent="0.2">
      <c r="A3" s="47" t="s">
        <v>15</v>
      </c>
      <c r="B3" s="47" t="s">
        <v>12</v>
      </c>
      <c r="C3" s="48" t="s">
        <v>14</v>
      </c>
      <c r="D3" s="48" t="s">
        <v>0</v>
      </c>
      <c r="E3" s="51" t="s">
        <v>16</v>
      </c>
      <c r="F3" s="52"/>
      <c r="G3" s="52"/>
      <c r="H3" s="46" t="s">
        <v>3</v>
      </c>
      <c r="I3" s="46"/>
      <c r="J3" s="46"/>
      <c r="K3" s="53" t="s">
        <v>22</v>
      </c>
      <c r="L3" s="53"/>
      <c r="M3" s="53"/>
      <c r="N3" s="53"/>
    </row>
    <row r="4" spans="1:14" ht="159" customHeight="1" x14ac:dyDescent="0.2">
      <c r="A4" s="47"/>
      <c r="B4" s="48"/>
      <c r="C4" s="50"/>
      <c r="D4" s="50"/>
      <c r="E4" s="18" t="s">
        <v>23</v>
      </c>
      <c r="F4" s="18" t="s">
        <v>24</v>
      </c>
      <c r="G4" s="18" t="s">
        <v>25</v>
      </c>
      <c r="H4" s="20" t="s">
        <v>2</v>
      </c>
      <c r="I4" s="37" t="s">
        <v>1</v>
      </c>
      <c r="J4" s="22" t="s">
        <v>17</v>
      </c>
      <c r="K4" s="23" t="s">
        <v>18</v>
      </c>
      <c r="L4" s="37" t="s">
        <v>21</v>
      </c>
      <c r="M4" s="37" t="s">
        <v>20</v>
      </c>
      <c r="N4" s="37" t="s">
        <v>19</v>
      </c>
    </row>
    <row r="5" spans="1:14" ht="29.25" customHeight="1" x14ac:dyDescent="0.2">
      <c r="A5" s="24">
        <v>1</v>
      </c>
      <c r="B5" s="25" t="s">
        <v>29</v>
      </c>
      <c r="C5" s="25" t="s">
        <v>26</v>
      </c>
      <c r="D5" s="24">
        <v>20</v>
      </c>
      <c r="E5" s="26">
        <v>83.2</v>
      </c>
      <c r="F5" s="27">
        <v>110</v>
      </c>
      <c r="G5" s="27">
        <v>102.48</v>
      </c>
      <c r="H5" s="28">
        <f>AVERAGE(E5:G5)</f>
        <v>98.56</v>
      </c>
      <c r="I5" s="29">
        <f>STDEV(E5:G5)</f>
        <v>13.823342576960261</v>
      </c>
      <c r="J5" s="29">
        <f>I5/H5*100</f>
        <v>14.025306997727538</v>
      </c>
      <c r="K5" s="30">
        <f>((D5/3)*(SUM(E5:G5)))</f>
        <v>1971.2</v>
      </c>
      <c r="L5" s="31">
        <f>K5/D5</f>
        <v>98.56</v>
      </c>
      <c r="M5" s="32">
        <f>ROUNDDOWN(L5,2)</f>
        <v>98.56</v>
      </c>
      <c r="N5" s="32">
        <f>M5*D5</f>
        <v>1971.2</v>
      </c>
    </row>
    <row r="6" spans="1:14" s="35" customFormat="1" ht="31.5" customHeight="1" x14ac:dyDescent="0.25">
      <c r="A6" s="49" t="s">
        <v>10</v>
      </c>
      <c r="B6" s="49"/>
      <c r="C6" s="49"/>
      <c r="D6" s="49"/>
      <c r="E6" s="49"/>
      <c r="F6" s="49"/>
      <c r="G6" s="49"/>
      <c r="H6" s="54">
        <f>+N6</f>
        <v>1971.2</v>
      </c>
      <c r="I6" s="54"/>
      <c r="J6" s="33"/>
      <c r="K6" s="33"/>
      <c r="L6" s="33"/>
      <c r="M6" s="33"/>
      <c r="N6" s="34">
        <f>SUM(N5:N5)</f>
        <v>1971.2</v>
      </c>
    </row>
    <row r="7" spans="1:14" s="35" customFormat="1" ht="34.5" customHeight="1" x14ac:dyDescent="0.25">
      <c r="A7" s="45" t="s">
        <v>13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9" spans="1:14" x14ac:dyDescent="0.2">
      <c r="A9" s="39" t="s">
        <v>27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6:G6"/>
    <mergeCell ref="H6:I6"/>
    <mergeCell ref="A7:N7"/>
    <mergeCell ref="A9:K9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zoomScale="77" zoomScaleNormal="77" workbookViewId="0">
      <selection activeCell="D17" sqref="D17"/>
    </sheetView>
  </sheetViews>
  <sheetFormatPr defaultColWidth="9.140625" defaultRowHeight="12.75" x14ac:dyDescent="0.2"/>
  <cols>
    <col min="1" max="1" width="12.28515625" style="1" customWidth="1"/>
    <col min="2" max="2" width="14.42578125" style="1" customWidth="1"/>
    <col min="3" max="3" width="13.42578125" style="1" customWidth="1"/>
    <col min="4" max="4" width="12.42578125" style="1" bestFit="1" customWidth="1"/>
    <col min="5" max="5" width="13.7109375" style="1" bestFit="1" customWidth="1"/>
    <col min="6" max="7" width="11.710937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2.7109375" style="1" customWidth="1"/>
    <col min="12" max="12" width="9.28515625" style="1" bestFit="1" customWidth="1"/>
    <col min="13" max="13" width="10.28515625" style="1" bestFit="1" customWidth="1"/>
    <col min="14" max="14" width="16.5703125" style="1" customWidth="1"/>
    <col min="15" max="15" width="19.5703125" style="1" bestFit="1" customWidth="1"/>
    <col min="16" max="16" width="12" style="1" customWidth="1"/>
    <col min="17" max="16384" width="9.140625" style="1"/>
  </cols>
  <sheetData>
    <row r="1" spans="1:14" s="4" customFormat="1" ht="30.75" customHeight="1" x14ac:dyDescent="0.25">
      <c r="A1" s="10"/>
      <c r="B1" s="11" t="s">
        <v>5</v>
      </c>
      <c r="C1" s="12" t="s">
        <v>9</v>
      </c>
      <c r="D1" s="3"/>
      <c r="E1" s="3"/>
      <c r="F1" s="3"/>
      <c r="G1" s="3"/>
      <c r="I1" s="3"/>
      <c r="J1" s="3"/>
      <c r="K1" s="3"/>
      <c r="L1" s="3"/>
      <c r="M1" s="3"/>
      <c r="N1" s="2"/>
    </row>
    <row r="2" spans="1:14" s="4" customFormat="1" ht="30.75" customHeight="1" x14ac:dyDescent="0.25">
      <c r="A2" s="13" t="s">
        <v>4</v>
      </c>
      <c r="B2" s="9">
        <v>5956.38</v>
      </c>
      <c r="C2" s="14">
        <f>B2/1000</f>
        <v>5.9563800000000002</v>
      </c>
      <c r="D2" s="6"/>
      <c r="E2" s="6"/>
      <c r="F2" s="6"/>
      <c r="G2" s="6"/>
      <c r="H2" s="2"/>
      <c r="I2" s="7"/>
    </row>
    <row r="3" spans="1:14" ht="15.75" x14ac:dyDescent="0.2">
      <c r="A3" s="13" t="s">
        <v>6</v>
      </c>
      <c r="B3" s="9">
        <f>B2*0.01</f>
        <v>59.563800000000001</v>
      </c>
      <c r="C3" s="14">
        <f>B3/1000</f>
        <v>5.95638E-2</v>
      </c>
    </row>
    <row r="4" spans="1:14" ht="15.75" x14ac:dyDescent="0.2">
      <c r="A4" s="13" t="s">
        <v>7</v>
      </c>
      <c r="B4" s="9">
        <f>B2*0.05</f>
        <v>297.81900000000002</v>
      </c>
      <c r="C4" s="14">
        <f>B4/1000</f>
        <v>0.297819</v>
      </c>
      <c r="D4" s="8"/>
      <c r="E4" s="8"/>
      <c r="F4" s="8"/>
      <c r="H4" s="5"/>
    </row>
    <row r="5" spans="1:14" ht="16.5" thickBot="1" x14ac:dyDescent="0.25">
      <c r="A5" s="15" t="s">
        <v>8</v>
      </c>
      <c r="B5" s="16">
        <f>B4*1.5</f>
        <v>446.72850000000005</v>
      </c>
      <c r="C5" s="17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A9" sqref="A9:K9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2"/>
      <c r="L1" s="43"/>
      <c r="M1" s="44"/>
      <c r="N1" s="44"/>
    </row>
    <row r="2" spans="1:14" ht="20.25" customHeight="1" x14ac:dyDescent="0.2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39" customHeight="1" x14ac:dyDescent="0.2">
      <c r="A3" s="47" t="s">
        <v>15</v>
      </c>
      <c r="B3" s="47" t="s">
        <v>12</v>
      </c>
      <c r="C3" s="48" t="s">
        <v>14</v>
      </c>
      <c r="D3" s="48" t="s">
        <v>0</v>
      </c>
      <c r="E3" s="51" t="s">
        <v>16</v>
      </c>
      <c r="F3" s="52"/>
      <c r="G3" s="52"/>
      <c r="H3" s="46" t="s">
        <v>3</v>
      </c>
      <c r="I3" s="46"/>
      <c r="J3" s="46"/>
      <c r="K3" s="53" t="s">
        <v>22</v>
      </c>
      <c r="L3" s="53"/>
      <c r="M3" s="53"/>
      <c r="N3" s="53"/>
    </row>
    <row r="4" spans="1:14" ht="159" customHeight="1" x14ac:dyDescent="0.2">
      <c r="A4" s="47"/>
      <c r="B4" s="48"/>
      <c r="C4" s="50"/>
      <c r="D4" s="50"/>
      <c r="E4" s="18" t="s">
        <v>23</v>
      </c>
      <c r="F4" s="18" t="s">
        <v>24</v>
      </c>
      <c r="G4" s="18" t="s">
        <v>25</v>
      </c>
      <c r="H4" s="20" t="s">
        <v>2</v>
      </c>
      <c r="I4" s="38" t="s">
        <v>1</v>
      </c>
      <c r="J4" s="22" t="s">
        <v>17</v>
      </c>
      <c r="K4" s="23" t="s">
        <v>18</v>
      </c>
      <c r="L4" s="38" t="s">
        <v>21</v>
      </c>
      <c r="M4" s="38" t="s">
        <v>20</v>
      </c>
      <c r="N4" s="38" t="s">
        <v>19</v>
      </c>
    </row>
    <row r="5" spans="1:14" ht="29.25" customHeight="1" x14ac:dyDescent="0.2">
      <c r="A5" s="24">
        <v>1</v>
      </c>
      <c r="B5" s="25" t="s">
        <v>30</v>
      </c>
      <c r="C5" s="25" t="s">
        <v>26</v>
      </c>
      <c r="D5" s="24">
        <v>20</v>
      </c>
      <c r="E5" s="26">
        <v>23</v>
      </c>
      <c r="F5" s="27">
        <v>106.56</v>
      </c>
      <c r="G5" s="27">
        <v>27.72</v>
      </c>
      <c r="H5" s="28">
        <f>AVERAGE(E5:G5)</f>
        <v>52.426666666666669</v>
      </c>
      <c r="I5" s="29">
        <f>STDEV(E5:G5)</f>
        <v>46.940205936204983</v>
      </c>
      <c r="J5" s="29">
        <f>I5/H5*100</f>
        <v>89.534980804053248</v>
      </c>
      <c r="K5" s="30">
        <f>((D5/3)*(SUM(E5:G5)))</f>
        <v>1048.5333333333333</v>
      </c>
      <c r="L5" s="31">
        <f>K5/D5</f>
        <v>52.426666666666662</v>
      </c>
      <c r="M5" s="32">
        <f>ROUNDDOWN(L5,2)</f>
        <v>52.42</v>
      </c>
      <c r="N5" s="32">
        <f>M5*D5</f>
        <v>1048.4000000000001</v>
      </c>
    </row>
    <row r="6" spans="1:14" s="35" customFormat="1" ht="31.5" customHeight="1" x14ac:dyDescent="0.25">
      <c r="A6" s="49" t="s">
        <v>10</v>
      </c>
      <c r="B6" s="49"/>
      <c r="C6" s="49"/>
      <c r="D6" s="49"/>
      <c r="E6" s="49"/>
      <c r="F6" s="49"/>
      <c r="G6" s="49"/>
      <c r="H6" s="54">
        <f>+N6</f>
        <v>1048.4000000000001</v>
      </c>
      <c r="I6" s="54"/>
      <c r="J6" s="33"/>
      <c r="K6" s="33"/>
      <c r="L6" s="33"/>
      <c r="M6" s="33"/>
      <c r="N6" s="34">
        <f>SUM(N5:N5)</f>
        <v>1048.4000000000001</v>
      </c>
    </row>
    <row r="7" spans="1:14" s="35" customFormat="1" ht="34.5" customHeight="1" x14ac:dyDescent="0.25">
      <c r="A7" s="45" t="s">
        <v>13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9" spans="1:14" x14ac:dyDescent="0.2">
      <c r="A9" s="39" t="s">
        <v>27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6:G6"/>
    <mergeCell ref="H6:I6"/>
    <mergeCell ref="A7:N7"/>
    <mergeCell ref="A9:K9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honeticPr fontId="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H5" sqref="H5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2"/>
      <c r="L1" s="43"/>
      <c r="M1" s="44"/>
      <c r="N1" s="44"/>
    </row>
    <row r="2" spans="1:14" ht="20.25" customHeight="1" x14ac:dyDescent="0.2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39" customHeight="1" x14ac:dyDescent="0.2">
      <c r="A3" s="47" t="s">
        <v>15</v>
      </c>
      <c r="B3" s="47" t="s">
        <v>12</v>
      </c>
      <c r="C3" s="48" t="s">
        <v>14</v>
      </c>
      <c r="D3" s="48" t="s">
        <v>0</v>
      </c>
      <c r="E3" s="51" t="s">
        <v>16</v>
      </c>
      <c r="F3" s="52"/>
      <c r="G3" s="52"/>
      <c r="H3" s="46" t="s">
        <v>3</v>
      </c>
      <c r="I3" s="46"/>
      <c r="J3" s="46"/>
      <c r="K3" s="53" t="s">
        <v>22</v>
      </c>
      <c r="L3" s="53"/>
      <c r="M3" s="53"/>
      <c r="N3" s="53"/>
    </row>
    <row r="4" spans="1:14" ht="159" customHeight="1" x14ac:dyDescent="0.2">
      <c r="A4" s="47"/>
      <c r="B4" s="48"/>
      <c r="C4" s="50"/>
      <c r="D4" s="50"/>
      <c r="E4" s="18" t="s">
        <v>23</v>
      </c>
      <c r="F4" s="18" t="s">
        <v>24</v>
      </c>
      <c r="G4" s="18" t="s">
        <v>25</v>
      </c>
      <c r="H4" s="20" t="s">
        <v>2</v>
      </c>
      <c r="I4" s="38" t="s">
        <v>1</v>
      </c>
      <c r="J4" s="22" t="s">
        <v>17</v>
      </c>
      <c r="K4" s="23" t="s">
        <v>18</v>
      </c>
      <c r="L4" s="38" t="s">
        <v>21</v>
      </c>
      <c r="M4" s="38" t="s">
        <v>20</v>
      </c>
      <c r="N4" s="38" t="s">
        <v>19</v>
      </c>
    </row>
    <row r="5" spans="1:14" ht="29.25" customHeight="1" x14ac:dyDescent="0.2">
      <c r="A5" s="24">
        <v>1</v>
      </c>
      <c r="B5" s="25" t="s">
        <v>31</v>
      </c>
      <c r="C5" s="25" t="s">
        <v>26</v>
      </c>
      <c r="D5" s="24">
        <v>10</v>
      </c>
      <c r="E5" s="26">
        <v>70</v>
      </c>
      <c r="F5" s="27">
        <v>120</v>
      </c>
      <c r="G5" s="27">
        <v>82.06</v>
      </c>
      <c r="H5" s="28">
        <f>AVERAGE(E5:G5)</f>
        <v>90.686666666666667</v>
      </c>
      <c r="I5" s="29">
        <f>STDEV(E5:G5)</f>
        <v>26.092422910364881</v>
      </c>
      <c r="J5" s="29">
        <f>I5/H5*100</f>
        <v>28.772060843598705</v>
      </c>
      <c r="K5" s="30">
        <f>((D5/3)*(SUM(E5:G5)))</f>
        <v>906.86666666666667</v>
      </c>
      <c r="L5" s="31">
        <f>K5/D5</f>
        <v>90.686666666666667</v>
      </c>
      <c r="M5" s="32">
        <f>ROUNDDOWN(L5,2)</f>
        <v>90.68</v>
      </c>
      <c r="N5" s="32">
        <f>M5*D5</f>
        <v>906.80000000000007</v>
      </c>
    </row>
    <row r="6" spans="1:14" s="35" customFormat="1" ht="31.5" customHeight="1" x14ac:dyDescent="0.25">
      <c r="A6" s="49" t="s">
        <v>10</v>
      </c>
      <c r="B6" s="49"/>
      <c r="C6" s="49"/>
      <c r="D6" s="49"/>
      <c r="E6" s="49"/>
      <c r="F6" s="49"/>
      <c r="G6" s="49"/>
      <c r="H6" s="54">
        <f>+N6</f>
        <v>906.80000000000007</v>
      </c>
      <c r="I6" s="54"/>
      <c r="J6" s="33"/>
      <c r="K6" s="33"/>
      <c r="L6" s="33"/>
      <c r="M6" s="33"/>
      <c r="N6" s="34">
        <f>SUM(N5:N5)</f>
        <v>906.80000000000007</v>
      </c>
    </row>
    <row r="7" spans="1:14" s="35" customFormat="1" ht="34.5" customHeight="1" x14ac:dyDescent="0.25">
      <c r="A7" s="45" t="s">
        <v>13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9" spans="1:14" x14ac:dyDescent="0.2">
      <c r="A9" s="39" t="s">
        <v>27</v>
      </c>
      <c r="B9" s="40"/>
      <c r="C9" s="40"/>
      <c r="D9" s="40"/>
      <c r="E9" s="40"/>
      <c r="F9" s="40"/>
      <c r="G9" s="40"/>
      <c r="H9" s="40"/>
      <c r="I9" s="40"/>
      <c r="J9" s="40"/>
      <c r="K9" s="40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6:G6"/>
    <mergeCell ref="H6:I6"/>
    <mergeCell ref="A7:N7"/>
    <mergeCell ref="A9:K9"/>
    <mergeCell ref="K1:N1"/>
    <mergeCell ref="A2:N2"/>
    <mergeCell ref="A3:A4"/>
    <mergeCell ref="B3:B4"/>
    <mergeCell ref="C3:C4"/>
    <mergeCell ref="D3:D4"/>
    <mergeCell ref="E3:G3"/>
    <mergeCell ref="H3:J3"/>
    <mergeCell ref="K3:N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Бухгалтерия</cp:lastModifiedBy>
  <cp:lastPrinted>2025-01-31T08:46:47Z</cp:lastPrinted>
  <dcterms:created xsi:type="dcterms:W3CDTF">2014-01-15T18:15:09Z</dcterms:created>
  <dcterms:modified xsi:type="dcterms:W3CDTF">2026-06-25T09:55:38Z</dcterms:modified>
</cp:coreProperties>
</file>