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7. Июль\Поставка изделий медицинского назначения (винт, стержень)\"/>
    </mc:Choice>
  </mc:AlternateContent>
  <xr:revisionPtr revIDLastSave="0" documentId="13_ncr:1_{5D6E7B05-E237-45CC-8FE7-C6054F354450}" xr6:coauthVersionLast="47" xr6:coauthVersionMax="47" xr10:uidLastSave="{00000000-0000-0000-0000-000000000000}"/>
  <bookViews>
    <workbookView xWindow="28680" yWindow="-210" windowWidth="29040" windowHeight="15840" xr2:uid="{00000000-000D-0000-FFFF-FFFF00000000}"/>
  </bookViews>
  <sheets>
    <sheet name="Обоснование НМЦК" sheetId="3" r:id="rId1"/>
  </sheet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3" l="1"/>
  <c r="P6" i="3"/>
  <c r="P7" i="3"/>
  <c r="P5" i="3"/>
  <c r="O6" i="3"/>
  <c r="O7" i="3"/>
  <c r="O5" i="3"/>
  <c r="N5" i="3"/>
  <c r="H6" i="3"/>
  <c r="I6" i="3"/>
  <c r="J6" i="3"/>
  <c r="K6" i="3" s="1"/>
  <c r="L6" i="3"/>
  <c r="N6" i="3"/>
  <c r="H7" i="3"/>
  <c r="I7" i="3"/>
  <c r="J7" i="3"/>
  <c r="K7" i="3" s="1"/>
  <c r="L7" i="3"/>
  <c r="N7" i="3"/>
  <c r="L5" i="3" l="1"/>
  <c r="J5" i="3" l="1"/>
  <c r="I5" i="3"/>
  <c r="H5" i="3"/>
  <c r="K5" i="3" l="1"/>
</calcChain>
</file>

<file path=xl/sharedStrings.xml><?xml version="1.0" encoding="utf-8"?>
<sst xmlns="http://schemas.openxmlformats.org/spreadsheetml/2006/main" count="31" uniqueCount="29">
  <si>
    <t>Среднее квадратичное отклонение</t>
  </si>
  <si>
    <t>шт.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</si>
  <si>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</si>
  <si>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</si>
  <si>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</si>
  <si>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</si>
  <si>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>Номер источника ценовой информации (ИЦИ №i)* и цена единицы товара, работы, услуги, представленная i-тым ИЦИ (Цi), руб.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</si>
  <si>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</si>
  <si>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</si>
  <si>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</si>
  <si>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</si>
  <si>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</si>
  <si>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</si>
  <si>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</si>
  <si>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Приложение №2 к Извещению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</si>
  <si>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</si>
  <si>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</si>
  <si>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</si>
  <si>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</si>
  <si>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Основные характеристики объекта закупки:</t>
  </si>
  <si>
    <t>Используемый метод обоснования НМЦК:</t>
  </si>
  <si>
    <t>основные характеристики объекта закупки в соответствии с харктеристиками объекта закупки, указанными в извещении о закупке</t>
  </si>
  <si>
    <t>метод сопоставимых рыночных цен (анализа рынка), 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 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</si>
  <si>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Винт костный спинальный, нерассасывающийся</t>
  </si>
  <si>
    <t>Гайка ортопедическая, нестерильная</t>
  </si>
  <si>
    <t>Стержень прямой</t>
  </si>
  <si>
    <r>
      <t>Обоснование начальной (максимальной) цены контракта  на поставку изделий медицинского назначения (винт костный спинальный, нерассасывающийся, гайка ортопедическая, нестерильная, стержень прямой) для нужд ФГБУ «СПб НИИФ» Минздрава России в 2026 году</t>
    </r>
    <r>
      <rPr>
        <sz val="10"/>
        <color indexed="8"/>
        <rFont val="Times New Roman"/>
        <family val="1"/>
        <charset val="204"/>
      </rPr>
      <t xml:space="preserve">
</t>
    </r>
  </si>
  <si>
    <t>Минимальная цена единицы i-й позиции медицинского изделия с учетом НДС * V, руб.</t>
  </si>
  <si>
    <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
где:
V - коэффициент вариации;
                                             - среднее квадратичное отклонение;
ц</t>
    </r>
    <r>
      <rPr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
** Расчет начальной (максимальной) цены контракта (НМЦК) осуществлен по формуле:                                                                                     , где
НЦЕ</t>
    </r>
    <r>
      <rPr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</si>
</sst>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vertAlign val="subscript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12</xdr:row>
      <xdr:rowOff>180975</xdr:rowOff>
    </xdr:from>
    <xdr:to>
      <xdr:col>1</xdr:col>
      <xdr:colOff>781050</xdr:colOff>
      <xdr:row>12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82BAD3-A3E0-4090-A250-53900537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" y="5734050"/>
          <a:ext cx="771525" cy="3429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12</xdr:row>
      <xdr:rowOff>781050</xdr:rowOff>
    </xdr:from>
    <xdr:to>
      <xdr:col>1</xdr:col>
      <xdr:colOff>1257300</xdr:colOff>
      <xdr:row>12</xdr:row>
      <xdr:rowOff>1228725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3384B1-4DA2-44F2-875C-4979443E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4643" y="15628844"/>
          <a:ext cx="1247775" cy="447675"/>
        </a:xfrm>
        <a:prstGeom prst="rect">
          <a:avLst/>
        </a:prstGeom>
      </xdr:spPr>
    </xdr:pic>
    <xdr:clientData/>
  </xdr:twoCellAnchor>
  <xdr:twoCellAnchor editAs="oneCell">
    <xdr:from>
      <xdr:col>5</xdr:col>
      <xdr:colOff>258855</xdr:colOff>
      <xdr:row>12</xdr:row>
      <xdr:rowOff>2019860</xdr:rowOff>
    </xdr:from>
    <xdr:to>
      <xdr:col>7</xdr:col>
      <xdr:colOff>188818</xdr:colOff>
      <xdr:row>12</xdr:row>
      <xdr:rowOff>2292723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DBF8E5-D295-4CC2-8972-CD56BC07E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15267" y="7320242"/>
          <a:ext cx="2227169" cy="272863"/>
        </a:xfrm>
        <a:prstGeom prst="rect">
          <a:avLst/>
        </a:prstGeom>
      </xdr:spPr>
    </xdr:pic>
    <xdr:clientData/>
  </xdr:twoCellAnchor>
  <xdr:twoCellAnchor editAs="oneCell">
    <xdr:from>
      <xdr:col>9</xdr:col>
      <xdr:colOff>299197</xdr:colOff>
      <xdr:row>12</xdr:row>
      <xdr:rowOff>2265829</xdr:rowOff>
    </xdr:from>
    <xdr:to>
      <xdr:col>11</xdr:col>
      <xdr:colOff>41462</xdr:colOff>
      <xdr:row>12</xdr:row>
      <xdr:rowOff>2595842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D3ACE9-E291-437A-882C-B6DE2FB08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77668" y="7566211"/>
          <a:ext cx="952500" cy="330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dimension ref="A1:R26"/>
  <sheetViews>
    <sheetView tabSelected="1" zoomScale="85" zoomScaleNormal="85" workbookViewId="0">
      <selection activeCell="A2" sqref="A2:P2"/>
    </sheetView>
  </sheetViews>
  <sheetFormatPr defaultRowHeight="12.75" x14ac:dyDescent="0.2"/>
  <cols>
    <col min="1" max="1" width="9.140625" style="30"/>
    <col min="2" max="2" width="27" style="30" customWidth="1"/>
    <col min="3" max="3" width="13.28515625" style="30" customWidth="1"/>
    <col min="4" max="4" width="13.42578125" style="30" customWidth="1"/>
    <col min="5" max="5" width="17.42578125" style="30" customWidth="1"/>
    <col min="6" max="6" width="16.7109375" style="30" customWidth="1"/>
    <col min="7" max="7" width="17.85546875" style="30" customWidth="1"/>
    <col min="8" max="8" width="11.42578125" style="30" customWidth="1"/>
    <col min="9" max="9" width="12.85546875" style="30" customWidth="1"/>
    <col min="10" max="11" width="9.140625" style="30"/>
    <col min="12" max="12" width="13.5703125" style="30" customWidth="1"/>
    <col min="13" max="13" width="11.7109375" style="30" customWidth="1"/>
    <col min="14" max="14" width="18.28515625" style="30" customWidth="1"/>
    <col min="15" max="15" width="17.85546875" style="30" customWidth="1"/>
    <col min="16" max="16" width="18.28515625" style="30" customWidth="1"/>
    <col min="17" max="16384" width="9.140625" style="30"/>
  </cols>
  <sheetData>
    <row r="1" spans="1:18" ht="16.5" customHeight="1" x14ac:dyDescent="0.2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ht="47.25" customHeight="1" x14ac:dyDescent="0.2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8" ht="48.75" customHeight="1" x14ac:dyDescent="0.2">
      <c r="A3" s="20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/>
      <c r="G3" s="21"/>
      <c r="H3" s="22" t="s">
        <v>7</v>
      </c>
      <c r="I3" s="23" t="s">
        <v>8</v>
      </c>
      <c r="J3" s="23"/>
      <c r="K3" s="23"/>
      <c r="L3" s="23" t="s">
        <v>15</v>
      </c>
      <c r="M3" s="23" t="s">
        <v>16</v>
      </c>
      <c r="N3" s="31" t="s">
        <v>17</v>
      </c>
      <c r="O3" s="32" t="s">
        <v>18</v>
      </c>
      <c r="P3" s="32" t="s">
        <v>27</v>
      </c>
    </row>
    <row r="4" spans="1:18" ht="76.5" x14ac:dyDescent="0.2">
      <c r="A4" s="20"/>
      <c r="B4" s="21"/>
      <c r="C4" s="21"/>
      <c r="D4" s="21"/>
      <c r="E4" s="6" t="s">
        <v>9</v>
      </c>
      <c r="F4" s="6" t="s">
        <v>10</v>
      </c>
      <c r="G4" s="6" t="s">
        <v>11</v>
      </c>
      <c r="H4" s="21"/>
      <c r="I4" s="18" t="s">
        <v>12</v>
      </c>
      <c r="J4" s="6" t="s">
        <v>0</v>
      </c>
      <c r="K4" s="7" t="s">
        <v>13</v>
      </c>
      <c r="L4" s="23"/>
      <c r="M4" s="23"/>
      <c r="N4" s="31"/>
      <c r="O4" s="32"/>
      <c r="P4" s="32"/>
      <c r="R4" s="33"/>
    </row>
    <row r="5" spans="1:18" ht="25.5" x14ac:dyDescent="0.2">
      <c r="A5" s="25">
        <v>1</v>
      </c>
      <c r="B5" s="13" t="s">
        <v>23</v>
      </c>
      <c r="C5" s="14" t="s">
        <v>1</v>
      </c>
      <c r="D5" s="15">
        <v>19</v>
      </c>
      <c r="E5" s="16">
        <v>22579</v>
      </c>
      <c r="F5" s="17">
        <v>22160</v>
      </c>
      <c r="G5" s="17">
        <v>21000</v>
      </c>
      <c r="H5" s="26">
        <f>COUNT(E5:G5)</f>
        <v>3</v>
      </c>
      <c r="I5" s="26">
        <f>IF(ISERR(AVERAGE(E5:G5)),"",AVERAGE(E5:G5))</f>
        <v>21913</v>
      </c>
      <c r="J5" s="26">
        <f>IF(ISERR(STDEV(E5:G5)),"",STDEV(E5:G5))</f>
        <v>817.97</v>
      </c>
      <c r="K5" s="27">
        <f>IF(ISERR(J5/I5),"",J5/I5)</f>
        <v>3.6999999999999998E-2</v>
      </c>
      <c r="L5" s="28">
        <f>AVERAGE(E5:G5)</f>
        <v>21913</v>
      </c>
      <c r="M5" s="29">
        <v>0</v>
      </c>
      <c r="N5" s="28">
        <f>F5</f>
        <v>22160</v>
      </c>
      <c r="O5" s="28">
        <f>G5</f>
        <v>21000</v>
      </c>
      <c r="P5" s="34">
        <f>O5*D5</f>
        <v>399000</v>
      </c>
    </row>
    <row r="6" spans="1:18" ht="25.5" x14ac:dyDescent="0.2">
      <c r="A6" s="1">
        <v>2</v>
      </c>
      <c r="B6" s="2" t="s">
        <v>24</v>
      </c>
      <c r="C6" s="9" t="s">
        <v>1</v>
      </c>
      <c r="D6" s="10">
        <v>19</v>
      </c>
      <c r="E6" s="11">
        <v>6340</v>
      </c>
      <c r="F6" s="12">
        <v>6225</v>
      </c>
      <c r="G6" s="12">
        <v>5900</v>
      </c>
      <c r="H6" s="3">
        <f t="shared" ref="H6:H7" si="0">COUNT(E6:G6)</f>
        <v>3</v>
      </c>
      <c r="I6" s="3">
        <f t="shared" ref="I6:I7" si="1">IF(ISERR(AVERAGE(E6:G6)),"",AVERAGE(E6:G6))</f>
        <v>6155</v>
      </c>
      <c r="J6" s="3">
        <f t="shared" ref="J6:J7" si="2">IF(ISERR(STDEV(E6:G6)),"",STDEV(E6:G6))</f>
        <v>228.2</v>
      </c>
      <c r="K6" s="4">
        <f t="shared" ref="K6:K7" si="3">IF(ISERR(J6/I6),"",J6/I6)</f>
        <v>3.6999999999999998E-2</v>
      </c>
      <c r="L6" s="5">
        <f t="shared" ref="L6:L7" si="4">AVERAGE(E6:G6)</f>
        <v>6155</v>
      </c>
      <c r="M6" s="8">
        <v>0</v>
      </c>
      <c r="N6" s="5">
        <f t="shared" ref="N6:N7" si="5">F6</f>
        <v>6225</v>
      </c>
      <c r="O6" s="5">
        <f t="shared" ref="O6:O7" si="6">G6</f>
        <v>5900</v>
      </c>
      <c r="P6" s="34">
        <f t="shared" ref="P6:P7" si="7">O6*D6</f>
        <v>112100</v>
      </c>
    </row>
    <row r="7" spans="1:18" x14ac:dyDescent="0.2">
      <c r="A7" s="1">
        <v>3</v>
      </c>
      <c r="B7" s="2" t="s">
        <v>25</v>
      </c>
      <c r="C7" s="9" t="s">
        <v>1</v>
      </c>
      <c r="D7" s="10">
        <v>2</v>
      </c>
      <c r="E7" s="11">
        <v>8602</v>
      </c>
      <c r="F7" s="12">
        <v>8445</v>
      </c>
      <c r="G7" s="12">
        <v>8000</v>
      </c>
      <c r="H7" s="3">
        <f t="shared" si="0"/>
        <v>3</v>
      </c>
      <c r="I7" s="3">
        <f t="shared" si="1"/>
        <v>8349</v>
      </c>
      <c r="J7" s="3">
        <f t="shared" si="2"/>
        <v>312.27</v>
      </c>
      <c r="K7" s="4">
        <f t="shared" si="3"/>
        <v>3.6999999999999998E-2</v>
      </c>
      <c r="L7" s="5">
        <f t="shared" si="4"/>
        <v>8349</v>
      </c>
      <c r="M7" s="8">
        <v>0</v>
      </c>
      <c r="N7" s="5">
        <f t="shared" si="5"/>
        <v>8445</v>
      </c>
      <c r="O7" s="5">
        <f t="shared" si="6"/>
        <v>8000</v>
      </c>
      <c r="P7" s="34">
        <f t="shared" si="7"/>
        <v>16000</v>
      </c>
    </row>
    <row r="8" spans="1:18" x14ac:dyDescent="0.2">
      <c r="P8" s="34">
        <f>SUM(P5:P7)</f>
        <v>527100</v>
      </c>
    </row>
    <row r="10" spans="1:18" ht="31.5" customHeight="1" x14ac:dyDescent="0.2">
      <c r="B10" s="35" t="s">
        <v>19</v>
      </c>
      <c r="C10" s="36"/>
      <c r="D10" s="39" t="s">
        <v>21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8" ht="102.75" customHeight="1" x14ac:dyDescent="0.2">
      <c r="B11" s="35" t="s">
        <v>20</v>
      </c>
      <c r="C11" s="36"/>
      <c r="D11" s="40" t="s">
        <v>22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3" spans="1:18" ht="223.5" customHeight="1" x14ac:dyDescent="0.2">
      <c r="B13" s="37" t="s">
        <v>28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8" x14ac:dyDescent="0.2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8" x14ac:dyDescent="0.2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8" x14ac:dyDescent="0.2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2:15" x14ac:dyDescent="0.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2:15" x14ac:dyDescent="0.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</row>
    <row r="19" spans="2:15" x14ac:dyDescent="0.2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2:15" x14ac:dyDescent="0.2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</row>
    <row r="21" spans="2:15" x14ac:dyDescent="0.2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2:15" x14ac:dyDescent="0.2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2:15" x14ac:dyDescent="0.2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2:15" x14ac:dyDescent="0.2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spans="2:15" x14ac:dyDescent="0.2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2:15" x14ac:dyDescent="0.2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19">
    <mergeCell ref="P3:P4"/>
    <mergeCell ref="A2:P2"/>
    <mergeCell ref="A1:P1"/>
    <mergeCell ref="D10:P10"/>
    <mergeCell ref="D11:P11"/>
    <mergeCell ref="B10:C10"/>
    <mergeCell ref="B11:C11"/>
    <mergeCell ref="B13:P13"/>
    <mergeCell ref="O3:O4"/>
    <mergeCell ref="L3:L4"/>
    <mergeCell ref="N3:N4"/>
    <mergeCell ref="A3:A4"/>
    <mergeCell ref="B3:B4"/>
    <mergeCell ref="C3:C4"/>
    <mergeCell ref="D3:D4"/>
    <mergeCell ref="E3:G3"/>
    <mergeCell ref="H3:H4"/>
    <mergeCell ref="I3:K3"/>
    <mergeCell ref="M3:M4"/>
  </mergeCells>
  <conditionalFormatting sqref="K5:K7">
    <cfRule type="cellIs" dxfId="2" priority="1" stopIfTrue="1" operator="greaterThanOrEqual">
      <formula>0.33</formula>
    </cfRule>
    <cfRule type="cellIs" dxfId="1" priority="2" stopIfTrue="1" operator="greaterThanOrEqual">
      <formula>0.33</formula>
    </cfRule>
    <cfRule type="cellIs" dxfId="0" priority="3" stopIfTrue="1" operator="between">
      <formula>33</formula>
      <formula>100</formula>
    </cfRule>
  </conditionalFormatting>
  <pageMargins left="0.70866141732283472" right="0.70866141732283472" top="0.74803149606299213" bottom="0.74803149606299213" header="0.31496062992125984" footer="0.31496062992125984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2026-07-22T13:37:29Z</cp:lastPrinted>
  <dcterms:created xsi:type="dcterms:W3CDTF">2018-02-08T09:44:50Z</dcterms:created>
  <dcterms:modified xsi:type="dcterms:W3CDTF">2026-07-22T13:42:38Z</dcterms:modified>
</cp:coreProperties>
</file>