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8F3BFCB-A6FC-4E5C-908E-7281D3DE862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9" i="1" l="1"/>
  <c r="L6" i="1"/>
  <c r="M6" i="1" s="1"/>
  <c r="N6" i="1" s="1"/>
  <c r="O6" i="1" s="1"/>
  <c r="I6" i="1"/>
  <c r="J6" i="1" s="1"/>
  <c r="K6" i="1" s="1"/>
  <c r="L7" i="1"/>
  <c r="M7" i="1" s="1"/>
  <c r="N7" i="1" s="1"/>
  <c r="O7" i="1" s="1"/>
  <c r="I7" i="1"/>
  <c r="J7" i="1" s="1"/>
  <c r="K7" i="1" s="1"/>
  <c r="L8" i="1" l="1"/>
  <c r="M8" i="1" s="1"/>
  <c r="N8" i="1" s="1"/>
  <c r="O8" i="1" s="1"/>
  <c r="I8" i="1"/>
  <c r="J8" i="1" s="1"/>
  <c r="K8" i="1" s="1"/>
</calcChain>
</file>

<file path=xl/sharedStrings.xml><?xml version="1.0" encoding="utf-8"?>
<sst xmlns="http://schemas.openxmlformats.org/spreadsheetml/2006/main" count="35" uniqueCount="33">
  <si>
    <t>Основные характеристики обьекта закупки:</t>
  </si>
  <si>
    <t>Используемый метод определения НМЦК :</t>
  </si>
  <si>
    <t>метод сопоставимых рыночных цен (анализа рынка) в соответствии с ч.6 ст.22 Федерального закона от 05.04.2013 №44-ФЗ</t>
  </si>
  <si>
    <t>№</t>
  </si>
  <si>
    <t>Наименование предмета контракта</t>
  </si>
  <si>
    <t>Ед. изм</t>
  </si>
  <si>
    <t>Кол-во</t>
  </si>
  <si>
    <t>Коммерческие предложения (т. 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</si>
  <si>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</si>
  <si>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</si>
  <si>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</si>
  <si>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</si>
  <si>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</si>
  <si>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</si>
  <si>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</si>
  <si>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</si>
  <si>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</si>
  <si>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</si>
  <si>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-</t>
  </si>
  <si>
    <t>Начальник ОКБИиХО</t>
  </si>
  <si>
    <t>Е.Е.Ткачева</t>
  </si>
  <si>
    <t>Изобокс теплозащита (8200*1220*50)*2 (рулон)</t>
  </si>
  <si>
    <t>Фольма-ткань 160-20 ТУ 5763-001-12334516-2015</t>
  </si>
  <si>
    <t>Проволока вязальная оцинкованная d=1.2 мм (1кг=110м)</t>
  </si>
  <si>
    <t>рул</t>
  </si>
  <si>
    <t>м2</t>
  </si>
  <si>
    <t>кг</t>
  </si>
  <si>
    <r>
      <t xml:space="preserve">Поставщик №1 </t>
    </r>
    <r>
      <rPr>
        <b/>
        <sz val="10"/>
        <rFont val="Times New Roman"/>
        <family val="1"/>
        <charset val="204"/>
      </rPr>
      <t xml:space="preserve"> вх № 72 от 08.06.2026</t>
    </r>
  </si>
  <si>
    <t>Поставщик №2   вх № 73 от 08.06.2026</t>
  </si>
  <si>
    <t>Поставщик №3 вх№74 от 08.06.2026</t>
  </si>
  <si>
    <t>В результате сравнительного анализа цен определено, что цены, предлагаемые (коммерческое предложение № 74 от 08.06.2026), являются самыми низкими, поэтому в целях экономии бюджетных средств возможно заключение государственного контракта с данным Исполнителем на общую сумму 63147,50 (шестьдесят три тысячи сто сорок семь рублей) 50 копеек, по п.4 ст. 93 Федерального закона № 44-ФЗ от 05.04.2013 г.</t>
  </si>
  <si>
    <t>Поставка материалов для содержания объектов энергетического хозяйства</t>
  </si>
  <si>
    <t>Расчет и обоснование начальной максимальной цены контракта
+A1:O9C2A1:A1:O11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</si>
</sst>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"/>
  </numFmts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 vertical="center" wrapText="1"/>
    </xf>
    <xf numFmtId="0" fontId="4" fillId="0" borderId="0" xfId="0" applyFont="1"/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/>
    <xf numFmtId="0" fontId="7" fillId="2" borderId="0" xfId="0" applyFont="1" applyFill="1"/>
    <xf numFmtId="0" fontId="7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Border="1"/>
    <xf numFmtId="0" fontId="4" fillId="0" borderId="8" xfId="0" applyFont="1" applyBorder="1"/>
    <xf numFmtId="0" fontId="10" fillId="0" borderId="0" xfId="0" applyFont="1"/>
    <xf numFmtId="0" fontId="10" fillId="0" borderId="0" xfId="0" applyFont="1" applyAlignment="1" applyProtection="1">
      <alignment wrapText="1"/>
      <protection locked="0"/>
    </xf>
    <xf numFmtId="165" fontId="10" fillId="0" borderId="0" xfId="0" applyNumberFormat="1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  <xf numFmtId="0" fontId="4" fillId="2" borderId="7" xfId="0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42331</xdr:colOff>
      <xdr:row>4</xdr:row>
      <xdr:rowOff>878417</xdr:rowOff>
    </xdr:from>
    <xdr:to>
      <xdr:col>10</xdr:col>
      <xdr:colOff>654048</xdr:colOff>
      <xdr:row>4</xdr:row>
      <xdr:rowOff>1138141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59FBE4-50D5-404E-B39E-F3B72620E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71856" y="2116667"/>
          <a:ext cx="611717" cy="259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856627</xdr:colOff>
      <xdr:row>4</xdr:row>
      <xdr:rowOff>564092</xdr:rowOff>
    </xdr:from>
    <xdr:to>
      <xdr:col>9</xdr:col>
      <xdr:colOff>715433</xdr:colOff>
      <xdr:row>4</xdr:row>
      <xdr:rowOff>899584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1875F1-5206-4691-8337-C0E22581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277" y="1802342"/>
          <a:ext cx="716056" cy="3354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201082</xdr:colOff>
      <xdr:row>4</xdr:row>
      <xdr:rowOff>1494367</xdr:rowOff>
    </xdr:from>
    <xdr:to>
      <xdr:col>11</xdr:col>
      <xdr:colOff>1046246</xdr:colOff>
      <xdr:row>4</xdr:row>
      <xdr:rowOff>1730403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455BF60-0C17-48F7-B38F-7BEAFB458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707" y="2732617"/>
          <a:ext cx="845164" cy="236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139699</xdr:colOff>
      <xdr:row>4</xdr:row>
      <xdr:rowOff>1262591</xdr:rowOff>
    </xdr:from>
    <xdr:to>
      <xdr:col>11</xdr:col>
      <xdr:colOff>292099</xdr:colOff>
      <xdr:row>4</xdr:row>
      <xdr:rowOff>1491191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B170E5F9-B162-456B-845D-CBEF2A02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9324" y="250084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18"/>
  <sheetViews>
    <sheetView tabSelected="1" topLeftCell="A4" workbookViewId="0">
      <selection activeCell="O9" sqref="O9"/>
    </sheetView>
  </sheetViews>
  <sheetFormatPr defaultColWidth="38.42578125" defaultRowHeight="30" customHeight="1" x14ac:dyDescent="0.2"/>
  <cols>
    <col min="1" max="1" width="3.140625" style="3" customWidth="1"/>
    <col min="2" max="2" width="32.5703125" style="3" customWidth="1"/>
    <col min="3" max="3" width="6.7109375" style="3" customWidth="1"/>
    <col min="4" max="4" width="6.28515625" style="3" customWidth="1"/>
    <col min="5" max="5" width="12" style="3" customWidth="1"/>
    <col min="6" max="6" width="12.140625" style="3" customWidth="1"/>
    <col min="7" max="7" width="12.28515625" style="3" customWidth="1"/>
    <col min="8" max="8" width="7.28515625" style="3" customWidth="1"/>
    <col min="9" max="9" width="9.85546875" style="3" customWidth="1"/>
    <col min="10" max="10" width="12.140625" style="3" customWidth="1"/>
    <col min="11" max="11" width="12" style="3" customWidth="1"/>
    <col min="12" max="12" width="17.5703125" style="3" customWidth="1"/>
    <col min="13" max="13" width="10.28515625" style="3" customWidth="1"/>
    <col min="14" max="15" width="11.7109375" style="3" customWidth="1"/>
    <col min="16" max="254" width="9.140625" style="3" customWidth="1"/>
    <col min="255" max="255" width="3.140625" style="3" customWidth="1"/>
    <col min="256" max="16384" width="38.42578125" style="3"/>
  </cols>
  <sheetData>
    <row r="1" spans="1:90" s="1" customFormat="1" ht="30" customHeight="1" x14ac:dyDescent="0.3">
      <c r="A1" s="38" t="s">
        <v>32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</row>
    <row r="2" spans="1:90" s="1" customFormat="1" ht="30" customHeight="1" x14ac:dyDescent="0.3">
      <c r="A2" s="41" t="s">
        <v>0</v>
      </c>
      <c r="B2" s="42"/>
      <c r="C2" s="43" t="s">
        <v>31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90" s="1" customFormat="1" ht="48" customHeight="1" x14ac:dyDescent="0.3">
      <c r="A3" s="41" t="s">
        <v>1</v>
      </c>
      <c r="B3" s="42"/>
      <c r="C3" s="42" t="s">
        <v>2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5"/>
    </row>
    <row r="4" spans="1:90" ht="47.25" customHeight="1" x14ac:dyDescent="0.2">
      <c r="A4" s="41" t="s">
        <v>3</v>
      </c>
      <c r="B4" s="42" t="s">
        <v>4</v>
      </c>
      <c r="C4" s="42" t="s">
        <v>5</v>
      </c>
      <c r="D4" s="42" t="s">
        <v>6</v>
      </c>
      <c r="E4" s="51" t="s">
        <v>7</v>
      </c>
      <c r="F4" s="51"/>
      <c r="G4" s="51"/>
      <c r="H4" s="2"/>
      <c r="I4" s="46" t="s">
        <v>8</v>
      </c>
      <c r="J4" s="46"/>
      <c r="K4" s="46"/>
      <c r="L4" s="47" t="s">
        <v>9</v>
      </c>
      <c r="M4" s="47"/>
      <c r="N4" s="47"/>
      <c r="O4" s="48"/>
    </row>
    <row r="5" spans="1:90" ht="51.75" customHeight="1" x14ac:dyDescent="0.2">
      <c r="A5" s="41"/>
      <c r="B5" s="42"/>
      <c r="C5" s="42"/>
      <c r="D5" s="42"/>
      <c r="E5" s="4" t="s">
        <v>27</v>
      </c>
      <c r="F5" s="4" t="s">
        <v>28</v>
      </c>
      <c r="G5" s="4" t="s">
        <v>29</v>
      </c>
      <c r="H5" s="5" t="s">
        <v>10</v>
      </c>
      <c r="I5" s="5" t="s">
        <v>11</v>
      </c>
      <c r="J5" s="5" t="s">
        <v>12</v>
      </c>
      <c r="K5" s="6" t="s">
        <v>13</v>
      </c>
      <c r="L5" s="7" t="s">
        <v>14</v>
      </c>
      <c r="M5" s="5" t="s">
        <v>15</v>
      </c>
      <c r="N5" s="5" t="s">
        <v>16</v>
      </c>
      <c r="O5" s="8" t="s">
        <v>17</v>
      </c>
    </row>
    <row r="6" spans="1:90" ht="90" customHeight="1" x14ac:dyDescent="0.2">
      <c r="A6" s="37">
        <v>1</v>
      </c>
      <c r="B6" s="53" t="s">
        <v>21</v>
      </c>
      <c r="C6" s="28" t="s">
        <v>24</v>
      </c>
      <c r="D6" s="28">
        <v>10</v>
      </c>
      <c r="E6" s="11">
        <v>3000</v>
      </c>
      <c r="F6" s="11">
        <v>2950</v>
      </c>
      <c r="G6" s="11">
        <v>2915</v>
      </c>
      <c r="H6" s="10" t="s">
        <v>18</v>
      </c>
      <c r="I6" s="11">
        <f t="shared" ref="I6" si="0">AVERAGE(E6:G6)</f>
        <v>2955</v>
      </c>
      <c r="J6" s="12">
        <f t="shared" ref="J6" si="1">SQRT(((SUM((POWER(G6-I6,2)),(POWER(F6-I6,2)),(POWER(E6-I6,2)))/(COLUMNS(E6:G6)-1))))</f>
        <v>42.720018726587654</v>
      </c>
      <c r="K6" s="12">
        <f t="shared" ref="K6" si="2">J6/I6*100</f>
        <v>1.4456859129132877</v>
      </c>
      <c r="L6" s="11">
        <f t="shared" ref="L6" si="3">((D6/3)*(SUM(E6:G6)))</f>
        <v>29550</v>
      </c>
      <c r="M6" s="13">
        <f t="shared" ref="M6" si="4">L6/D6</f>
        <v>2955</v>
      </c>
      <c r="N6" s="14">
        <f t="shared" ref="N6" si="5">ROUNDDOWN(M6,2)</f>
        <v>2955</v>
      </c>
      <c r="O6" s="29">
        <f t="shared" ref="O6" si="6">N6*D6</f>
        <v>29550</v>
      </c>
    </row>
    <row r="7" spans="1:90" ht="90" customHeight="1" x14ac:dyDescent="0.2">
      <c r="A7" s="37">
        <v>1</v>
      </c>
      <c r="B7" s="53" t="s">
        <v>22</v>
      </c>
      <c r="C7" s="28" t="s">
        <v>25</v>
      </c>
      <c r="D7" s="28">
        <v>150</v>
      </c>
      <c r="E7" s="11">
        <v>230.3</v>
      </c>
      <c r="F7" s="11">
        <v>230.3</v>
      </c>
      <c r="G7" s="11">
        <v>217.55</v>
      </c>
      <c r="H7" s="10" t="s">
        <v>18</v>
      </c>
      <c r="I7" s="11">
        <f t="shared" ref="I7" si="7">AVERAGE(E7:G7)</f>
        <v>226.05000000000004</v>
      </c>
      <c r="J7" s="12">
        <f t="shared" ref="J7" si="8">SQRT(((SUM((POWER(G7-I7,2)),(POWER(F7-I7,2)),(POWER(E7-I7,2)))/(COLUMNS(E7:G7)-1))))</f>
        <v>7.3612159321677284</v>
      </c>
      <c r="K7" s="12">
        <f t="shared" ref="K7" si="9">J7/I7*100</f>
        <v>3.2564547366369068</v>
      </c>
      <c r="L7" s="11">
        <f t="shared" ref="L7" si="10">((D7/3)*(SUM(E7:G7)))</f>
        <v>33907.500000000007</v>
      </c>
      <c r="M7" s="13">
        <f t="shared" ref="M7" si="11">L7/D7</f>
        <v>226.05000000000004</v>
      </c>
      <c r="N7" s="14">
        <f t="shared" ref="N7" si="12">ROUNDDOWN(M7,2)</f>
        <v>226.05</v>
      </c>
      <c r="O7" s="29">
        <f t="shared" ref="O7" si="13">N7*D7</f>
        <v>33907.5</v>
      </c>
    </row>
    <row r="8" spans="1:90" ht="90" customHeight="1" x14ac:dyDescent="0.2">
      <c r="A8" s="9">
        <v>1</v>
      </c>
      <c r="B8" s="53" t="s">
        <v>23</v>
      </c>
      <c r="C8" s="28" t="s">
        <v>26</v>
      </c>
      <c r="D8" s="28">
        <v>5</v>
      </c>
      <c r="E8" s="11">
        <v>273</v>
      </c>
      <c r="F8" s="11">
        <v>273</v>
      </c>
      <c r="G8" s="11">
        <v>273</v>
      </c>
      <c r="H8" s="10" t="s">
        <v>18</v>
      </c>
      <c r="I8" s="11">
        <f t="shared" ref="I8" si="14">AVERAGE(E8:G8)</f>
        <v>273</v>
      </c>
      <c r="J8" s="12">
        <f t="shared" ref="J8" si="15">SQRT(((SUM((POWER(G8-I8,2)),(POWER(F8-I8,2)),(POWER(E8-I8,2)))/(COLUMNS(E8:G8)-1))))</f>
        <v>0</v>
      </c>
      <c r="K8" s="12">
        <f t="shared" ref="K8" si="16">J8/I8*100</f>
        <v>0</v>
      </c>
      <c r="L8" s="11">
        <f t="shared" ref="L8" si="17">((D8/3)*(SUM(E8:G8)))</f>
        <v>1365</v>
      </c>
      <c r="M8" s="13">
        <f t="shared" ref="M8" si="18">L8/D8</f>
        <v>273</v>
      </c>
      <c r="N8" s="14">
        <f t="shared" ref="N8" si="19">ROUNDDOWN(M8,2)</f>
        <v>273</v>
      </c>
      <c r="O8" s="29">
        <f t="shared" ref="O8" si="20">N8*D8</f>
        <v>1365</v>
      </c>
    </row>
    <row r="9" spans="1:90" ht="51" customHeight="1" x14ac:dyDescent="0.2">
      <c r="A9" s="27"/>
      <c r="B9" s="30"/>
      <c r="C9" s="30"/>
      <c r="D9" s="30"/>
      <c r="E9" s="31"/>
      <c r="F9" s="31"/>
      <c r="G9" s="31"/>
      <c r="H9" s="32"/>
      <c r="I9" s="32"/>
      <c r="J9" s="32"/>
      <c r="K9" s="33"/>
      <c r="L9" s="34"/>
      <c r="M9" s="34"/>
      <c r="N9" s="35"/>
      <c r="O9" s="36">
        <f>SUM(O6:O8)</f>
        <v>64822.5</v>
      </c>
    </row>
    <row r="10" spans="1:90" ht="51" customHeight="1" x14ac:dyDescent="0.2">
      <c r="A10" s="26"/>
      <c r="B10" s="52" t="s">
        <v>30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</row>
    <row r="11" spans="1:90" ht="30" customHeight="1" x14ac:dyDescent="0.2">
      <c r="B11" s="27"/>
      <c r="C11" s="49" t="s">
        <v>19</v>
      </c>
      <c r="D11" s="49"/>
      <c r="E11" s="49"/>
      <c r="F11" s="19"/>
      <c r="G11" s="20"/>
      <c r="H11" s="50" t="s">
        <v>20</v>
      </c>
      <c r="I11" s="50"/>
    </row>
    <row r="12" spans="1:90" ht="30" customHeight="1" x14ac:dyDescent="0.25">
      <c r="B12" s="26"/>
      <c r="C12" s="26"/>
      <c r="D12" s="21"/>
      <c r="E12" s="22"/>
      <c r="F12" s="23"/>
      <c r="G12" s="24"/>
      <c r="H12" s="25"/>
      <c r="I12" s="25"/>
      <c r="J12" s="25"/>
      <c r="K12" s="25"/>
      <c r="L12" s="25"/>
      <c r="M12" s="25"/>
      <c r="N12" s="25"/>
      <c r="O12" s="25"/>
    </row>
    <row r="15" spans="1:90" s="17" customFormat="1" ht="30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5"/>
      <c r="Q15" s="15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</row>
    <row r="16" spans="1:90" s="18" customFormat="1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" customFormat="1" ht="30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25" customFormat="1" ht="30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</sheetData>
  <mergeCells count="15">
    <mergeCell ref="I4:K4"/>
    <mergeCell ref="L4:O4"/>
    <mergeCell ref="C11:E11"/>
    <mergeCell ref="H11:I11"/>
    <mergeCell ref="A4:A5"/>
    <mergeCell ref="B4:B5"/>
    <mergeCell ref="C4:C5"/>
    <mergeCell ref="D4:D5"/>
    <mergeCell ref="E4:G4"/>
    <mergeCell ref="B10:O10"/>
    <mergeCell ref="A1:O1"/>
    <mergeCell ref="A2:B2"/>
    <mergeCell ref="C2:O2"/>
    <mergeCell ref="A3:B3"/>
    <mergeCell ref="C3:O3"/>
  </mergeCells>
  <pageMargins left="0.23622047244094488" right="0.23622047244094488" top="0.74803149606299213" bottom="0.74803149606299213" header="0.31496062992125984" footer="0.31496062992125984"/>
  <pageSetup paperSize="9" scale="1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2026-07-17T05:56:35Z</dcterms:modified>
</cp:coreProperties>
</file>