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DATA-копия на ДОМАШНИЙ 22.05.2026\22.05.2026-ADATA+Apacer-ДОМАШНИЙ\! ДОГОВОРА ФИЦ ИнБЮМ-44-ФЗ-ЕП 2026 !!!\+----439-ГУСАР-Картриджи-Я\КП+НМЦК\"/>
    </mc:Choice>
  </mc:AlternateContent>
  <xr:revisionPtr revIDLastSave="0" documentId="13_ncr:1_{3ECA8018-6DA3-4301-9E57-06C126E98F8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ОБОСНОВАНИЕ НМЦК" sheetId="4" r:id="rId1"/>
    <sheet name="Лист1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5" l="1"/>
  <c r="E3" i="5"/>
  <c r="E4" i="5"/>
  <c r="E5" i="5"/>
  <c r="E6" i="5"/>
  <c r="E7" i="5"/>
  <c r="E8" i="5"/>
  <c r="E2" i="5"/>
  <c r="L8" i="4"/>
  <c r="M8" i="4" s="1"/>
  <c r="N8" i="4" s="1"/>
  <c r="O8" i="4" s="1"/>
  <c r="I8" i="4"/>
  <c r="J8" i="4" s="1"/>
  <c r="K8" i="4" s="1"/>
  <c r="L7" i="4"/>
  <c r="M7" i="4" s="1"/>
  <c r="N7" i="4" s="1"/>
  <c r="O7" i="4" s="1"/>
  <c r="I7" i="4"/>
  <c r="J7" i="4" s="1"/>
  <c r="K7" i="4" s="1"/>
  <c r="L10" i="4"/>
  <c r="M10" i="4" s="1"/>
  <c r="N10" i="4" s="1"/>
  <c r="O10" i="4" s="1"/>
  <c r="I10" i="4"/>
  <c r="J10" i="4" s="1"/>
  <c r="K10" i="4" s="1"/>
  <c r="L9" i="4"/>
  <c r="M9" i="4" s="1"/>
  <c r="N9" i="4" s="1"/>
  <c r="O9" i="4" s="1"/>
  <c r="I9" i="4"/>
  <c r="J9" i="4" s="1"/>
  <c r="K9" i="4" s="1"/>
  <c r="L6" i="4"/>
  <c r="M6" i="4" s="1"/>
  <c r="N6" i="4" s="1"/>
  <c r="O6" i="4" s="1"/>
  <c r="I6" i="4"/>
  <c r="J6" i="4" s="1"/>
  <c r="K6" i="4" s="1"/>
  <c r="L5" i="4"/>
  <c r="M5" i="4" s="1"/>
  <c r="N5" i="4" s="1"/>
  <c r="O5" i="4" s="1"/>
  <c r="I5" i="4"/>
  <c r="J5" i="4" s="1"/>
  <c r="K5" i="4" s="1"/>
  <c r="L11" i="4" l="1"/>
  <c r="M11" i="4" s="1"/>
  <c r="N11" i="4" s="1"/>
  <c r="O11" i="4" s="1"/>
  <c r="O12" i="4" s="1"/>
  <c r="I11" i="4"/>
  <c r="J11" i="4" s="1"/>
  <c r="K11" i="4" s="1"/>
  <c r="I14" i="4" l="1"/>
</calcChain>
</file>

<file path=xl/sharedStrings.xml><?xml version="1.0" encoding="utf-8"?>
<sst xmlns="http://schemas.openxmlformats.org/spreadsheetml/2006/main" count="61" uniqueCount="44">
  <si>
    <t>№</t>
  </si>
  <si>
    <t>Кол-во</t>
  </si>
  <si>
    <t>Среднее квадратичное отклонение</t>
  </si>
  <si>
    <r>
      <t xml:space="preserve">коэффициент вариации цен V (%)           </t>
    </r>
    <r>
      <rPr>
        <i/>
        <sz val="10"/>
        <color indexed="8"/>
        <rFont val="Times New Roman"/>
        <family val="1"/>
        <charset val="204"/>
      </rPr>
      <t xml:space="preserve">         (не должен превышать 33%)</t>
    </r>
  </si>
  <si>
    <t xml:space="preserve">Средняя арифметическая цена за единицу     &lt;ц&gt; </t>
  </si>
  <si>
    <t>НМЦК, определенная методом сопоставимых рыночных цен (анализа рынка)*</t>
  </si>
  <si>
    <t>Цена за единицу изм. (руб.)</t>
  </si>
  <si>
    <t>Цена за единицу изм. с округлением (вниз) до сотых долей после запятой (руб.)</t>
  </si>
  <si>
    <t>НМЦК с учетом округления цены за единицу (руб.)**</t>
  </si>
  <si>
    <t>Однородность совокупности значений выявленных цен, используемых в расчете НМЦК**</t>
  </si>
  <si>
    <r>
      <rPr>
        <b/>
        <sz val="10"/>
        <color indexed="8"/>
        <rFont val="Times New Roman"/>
        <family val="1"/>
        <charset val="204"/>
      </rPr>
      <t>Расчет НМЦК по формуле</t>
    </r>
    <r>
      <rPr>
        <sz val="10"/>
        <color indexed="8"/>
        <rFont val="Times New Roman"/>
        <family val="1"/>
        <charset val="204"/>
      </rPr>
      <t xml:space="preserve">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</si>
  <si>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Федеральное государственное бюджетное учреждение науки Федеральный исследовательский центр «Институт биологии южных морей имени А.О.Ковалевского РАН» (ФИЦ ИнБЮМ)</t>
  </si>
  <si>
    <t>В результате проведенного выше расчета НМЦК составила, руб.:</t>
  </si>
  <si>
    <t>1.</t>
  </si>
  <si>
    <t>ОКПД2</t>
  </si>
  <si>
    <t>Наименование предмета закупки</t>
  </si>
  <si>
    <t>Ед. изм.</t>
  </si>
  <si>
    <t xml:space="preserve">* Используемый метод определения и обоснования начальной (максимальной) цены Контракта – метод сопоставимых рыночных цен (анализа рынка) (п. 1 ч. 1 ст. 22 Федерального закона от 05.04.2013 № 44-ФЗ). 
ОБОСНОВАНИЕ ВЫБРАННОГО МЕТОДА ОБОСНОВАНИЯ НАЧАЛЬНОЙ (МАКСИМАЛЬНОЙ) ЦЕНЫ КОНТРАКТА: в соответствии со ст. 22 Федерального закона от 05.04.2013 № 44-ФЗ "О контрактной системе в сфере закупок товаров, работ, услуг для обеспечения государственных и муниципальных нужд" и Методическими рекомендациями по применению методов определения начальной (максимальной) цены контракта, утвержденными Приказом Минэкономразвития России от 02.10.2013 № 567 «Об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исполнителем)» было проведено исследование рынка методом сопоставимых рыночных цен (анализ рынка) на товары / работы / услуги, соотвествующие предмету закупки, и получено 3 (три) ценовых предложения. </t>
  </si>
  <si>
    <t>Источник ценовой информации (руб./ед.изм.)</t>
  </si>
  <si>
    <t>** В соответствии с п. 3.20.1 Методических рекомендаций, утвержденных приказом Минэкономразвития России от 02.10.2013 № 567 расчет произведен с помощью стандартных функций табличного редактора EXCEL.</t>
  </si>
  <si>
    <t>ОБОСНОВАНИЕ НАЧАЛЬНОЙ (МАКСИМАЛЬНОЙ) ЦЕНЫ КОНТРАКТА / ЦЕНЫ КОНТРАКТА, ЗАКЛЮЧАЕМОГО С ЕДИНСТВЕННЫМ ПОСТАВЩИКОМ (ПОДРЯДЧИКОМ, ИСПОЛНИТЕЛЕМ)</t>
  </si>
  <si>
    <t xml:space="preserve">2. </t>
  </si>
  <si>
    <t>3.</t>
  </si>
  <si>
    <t>4.</t>
  </si>
  <si>
    <t>5.</t>
  </si>
  <si>
    <t>шт</t>
  </si>
  <si>
    <r>
      <t xml:space="preserve">
</t>
    </r>
    <r>
      <rPr>
        <u/>
        <sz val="12"/>
        <rFont val="Times New Roman"/>
        <family val="1"/>
        <charset val="204"/>
      </rPr>
      <t>Главный специалист по закупкам Контрактной службы ОУПОиЗД  ФИЦ ИнБЮМ</t>
    </r>
    <r>
      <rPr>
        <sz val="12"/>
        <rFont val="Times New Roman"/>
        <family val="1"/>
        <charset val="204"/>
      </rPr>
      <t xml:space="preserve">
</t>
    </r>
    <r>
      <rPr>
        <sz val="10"/>
        <rFont val="Times New Roman"/>
        <family val="1"/>
        <charset val="204"/>
      </rPr>
      <t>(должность)</t>
    </r>
    <r>
      <rPr>
        <sz val="12"/>
        <rFont val="Times New Roman"/>
        <family val="1"/>
        <charset val="204"/>
      </rPr>
      <t xml:space="preserve">
_________________ /Н.Ю. Тимченко/
</t>
    </r>
    <r>
      <rPr>
        <sz val="10"/>
        <rFont val="Times New Roman"/>
        <family val="1"/>
        <charset val="204"/>
      </rPr>
      <t>(подпись/расшифровка подписи)</t>
    </r>
    <r>
      <rPr>
        <sz val="12"/>
        <rFont val="Times New Roman"/>
        <family val="1"/>
        <charset val="204"/>
      </rPr>
      <t xml:space="preserve">
«29» мая 2026 г.
</t>
    </r>
  </si>
  <si>
    <t>6.</t>
  </si>
  <si>
    <t>7.</t>
  </si>
  <si>
    <t>Картридж с гранулированным активированным углем ACC 15", арт. 15CQ</t>
  </si>
  <si>
    <t xml:space="preserve">ИЦИ 1
(вх. № 1114 от 12.05.2026)
</t>
  </si>
  <si>
    <t xml:space="preserve">ИЦИ 2
(вх. № 1115 от 12.05.2026)
</t>
  </si>
  <si>
    <t xml:space="preserve">ИЦИ 3
(вх. № 1116 от 12.05.2026)
</t>
  </si>
  <si>
    <t>компл</t>
  </si>
  <si>
    <t>(Сто семьдесят шесть тысяч триста тринадцать рублей 33 копейки).</t>
  </si>
  <si>
    <t xml:space="preserve">ИТОГО, стартовая цена = 172 640,00 руб. </t>
  </si>
  <si>
    <t>28.29.12.153 — Фильтры мембранные</t>
  </si>
  <si>
    <t>Картридж микрофильтрационный (5 мкм) MFC 15", арт. 15CX</t>
  </si>
  <si>
    <t>Картридж с ионитом смешанного действия для сверхчистой воды MBC-UPW 15", арт. 15CV</t>
  </si>
  <si>
    <t>Картридж с ионитом смешанного действия для высокочистой воды MBC-MR 15", арт. 15CT</t>
  </si>
  <si>
    <t>Картридж с ионитом смешанного действия MBC 15", арт. 15CR</t>
  </si>
  <si>
    <t>Картридж компактный c мембранным элементом ROC 13”m 50 gpd, арт. 2PWI</t>
  </si>
  <si>
    <t>Аквалаб PWD-1. Система раздачи чистой воды, арт. 27MZ</t>
  </si>
  <si>
    <t>28.29.12.112 — Фильтры очистки воды бытовые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</si>
</sst>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204"/>
      <scheme val="minor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3"/>
      <color theme="1"/>
      <name val="Calibri"/>
      <family val="2"/>
      <charset val="204"/>
      <scheme val="minor"/>
    </font>
    <font>
      <sz val="20"/>
      <color indexed="8"/>
      <name val="Times New Roman"/>
      <family val="1"/>
      <charset val="204"/>
    </font>
    <font>
      <sz val="20"/>
      <color theme="1"/>
      <name val="Calibri"/>
      <family val="2"/>
      <charset val="204"/>
      <scheme val="minor"/>
    </font>
    <font>
      <b/>
      <sz val="10"/>
      <color rgb="FFFF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B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0" fontId="8" fillId="0" borderId="0" xfId="0" applyFont="1" applyAlignment="1">
      <alignment horizontal="center" vertical="top"/>
    </xf>
    <xf numFmtId="0" fontId="8" fillId="0" borderId="0" xfId="0" applyFont="1"/>
    <xf numFmtId="0" fontId="1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9" fillId="0" borderId="0" xfId="0" applyFont="1" applyAlignment="1">
      <alignment vertical="center"/>
    </xf>
    <xf numFmtId="2" fontId="9" fillId="0" borderId="0" xfId="0" applyNumberFormat="1" applyFont="1" applyAlignment="1">
      <alignment vertical="center"/>
    </xf>
    <xf numFmtId="0" fontId="8" fillId="0" borderId="0" xfId="0" applyFont="1" applyAlignment="1">
      <alignment wrapText="1"/>
    </xf>
    <xf numFmtId="4" fontId="2" fillId="0" borderId="1" xfId="0" applyNumberFormat="1" applyFont="1" applyBorder="1" applyAlignment="1">
      <alignment horizontal="center" vertical="center" wrapText="1"/>
    </xf>
    <xf numFmtId="4" fontId="9" fillId="2" borderId="0" xfId="0" applyNumberFormat="1" applyFont="1" applyFill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9" fillId="0" borderId="0" xfId="0" applyFont="1" applyAlignment="1">
      <alignment horizontal="right" vertical="center"/>
    </xf>
    <xf numFmtId="4" fontId="9" fillId="0" borderId="0" xfId="0" applyNumberFormat="1" applyFont="1"/>
    <xf numFmtId="0" fontId="2" fillId="0" borderId="2" xfId="0" applyFont="1" applyBorder="1" applyAlignment="1">
      <alignment horizontal="center" vertical="center" wrapText="1"/>
    </xf>
    <xf numFmtId="4" fontId="2" fillId="0" borderId="0" xfId="0" applyNumberFormat="1" applyFont="1"/>
    <xf numFmtId="0" fontId="2" fillId="0" borderId="0" xfId="0" applyFont="1"/>
    <xf numFmtId="4" fontId="2" fillId="0" borderId="1" xfId="0" applyNumberFormat="1" applyFont="1" applyBorder="1" applyAlignment="1">
      <alignment horizontal="center" vertical="center"/>
    </xf>
    <xf numFmtId="4" fontId="8" fillId="0" borderId="0" xfId="0" applyNumberFormat="1" applyFont="1"/>
    <xf numFmtId="4" fontId="10" fillId="0" borderId="0" xfId="0" applyNumberFormat="1" applyFont="1" applyAlignment="1">
      <alignment horizontal="center"/>
    </xf>
    <xf numFmtId="0" fontId="5" fillId="3" borderId="1" xfId="0" applyFont="1" applyFill="1" applyBorder="1" applyAlignment="1">
      <alignment horizontal="center" vertical="center" wrapText="1"/>
    </xf>
    <xf numFmtId="4" fontId="11" fillId="3" borderId="1" xfId="0" applyNumberFormat="1" applyFont="1" applyFill="1" applyBorder="1" applyAlignment="1">
      <alignment horizontal="center" vertical="center" wrapText="1"/>
    </xf>
    <xf numFmtId="4" fontId="10" fillId="2" borderId="0" xfId="0" applyNumberFormat="1" applyFont="1" applyFill="1"/>
    <xf numFmtId="4" fontId="15" fillId="3" borderId="1" xfId="0" applyNumberFormat="1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top" wrapText="1"/>
    </xf>
    <xf numFmtId="0" fontId="5" fillId="0" borderId="8" xfId="0" applyFont="1" applyBorder="1" applyAlignment="1">
      <alignment vertical="center" wrapText="1"/>
    </xf>
    <xf numFmtId="0" fontId="2" fillId="0" borderId="0" xfId="0" applyFont="1" applyAlignment="1">
      <alignment horizontal="center" vertical="top"/>
    </xf>
    <xf numFmtId="0" fontId="4" fillId="6" borderId="0" xfId="0" applyFont="1" applyFill="1" applyAlignment="1">
      <alignment horizontal="center" vertical="top" wrapText="1"/>
    </xf>
    <xf numFmtId="0" fontId="0" fillId="6" borderId="0" xfId="0" applyFill="1" applyAlignment="1">
      <alignment horizontal="center" vertical="top"/>
    </xf>
    <xf numFmtId="0" fontId="1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0" fillId="0" borderId="7" xfId="0" applyBorder="1"/>
    <xf numFmtId="0" fontId="1" fillId="0" borderId="2" xfId="0" applyFont="1" applyBorder="1" applyAlignment="1">
      <alignment horizontal="center" vertical="top" wrapText="1"/>
    </xf>
    <xf numFmtId="0" fontId="8" fillId="0" borderId="3" xfId="0" applyFont="1" applyBorder="1"/>
    <xf numFmtId="0" fontId="8" fillId="0" borderId="4" xfId="0" applyFont="1" applyBorder="1"/>
    <xf numFmtId="0" fontId="4" fillId="0" borderId="0" xfId="0" applyFont="1" applyAlignment="1">
      <alignment horizontal="right" vertical="center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2" fillId="0" borderId="0" xfId="0" applyFont="1" applyAlignment="1">
      <alignment horizontal="justify" vertical="top" wrapText="1"/>
    </xf>
    <xf numFmtId="0" fontId="8" fillId="0" borderId="0" xfId="0" applyFont="1" applyAlignment="1">
      <alignment horizontal="justify" vertical="top" wrapText="1"/>
    </xf>
    <xf numFmtId="0" fontId="0" fillId="0" borderId="0" xfId="0" applyAlignment="1">
      <alignment horizontal="justify" vertical="top"/>
    </xf>
    <xf numFmtId="0" fontId="10" fillId="3" borderId="0" xfId="0" applyFont="1" applyFill="1" applyAlignment="1">
      <alignment vertical="center"/>
    </xf>
    <xf numFmtId="0" fontId="12" fillId="3" borderId="0" xfId="0" applyFont="1" applyFill="1"/>
    <xf numFmtId="0" fontId="13" fillId="4" borderId="0" xfId="0" applyFont="1" applyFill="1" applyAlignment="1">
      <alignment vertical="top" wrapText="1"/>
    </xf>
    <xf numFmtId="0" fontId="14" fillId="4" borderId="0" xfId="0" applyFont="1" applyFill="1" applyAlignment="1">
      <alignment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FFB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19050</xdr:colOff>
      <xdr:row>3</xdr:row>
      <xdr:rowOff>952500</xdr:rowOff>
    </xdr:from>
    <xdr:to>
      <xdr:col>9</xdr:col>
      <xdr:colOff>0</xdr:colOff>
      <xdr:row>3</xdr:row>
      <xdr:rowOff>1304925</xdr:rowOff>
    </xdr:to>
    <xdr:pic>
      <xdr:nvPicPr>
        <xdr:cNvPr id="8227" name="Picture 1">
          <a:extLst>
            <a:ext uri="{FF2B5EF4-FFF2-40B4-BE49-F238E27FC236}">
              <a16:creationId xmlns:a16="http://schemas.microsoft.com/office/drawing/2014/main" id="{BC6B8649-FB98-4EDA-D30F-9B4481C5E3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2600325"/>
          <a:ext cx="125730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304800</xdr:colOff>
      <xdr:row>3</xdr:row>
      <xdr:rowOff>1238250</xdr:rowOff>
    </xdr:from>
    <xdr:to>
      <xdr:col>9</xdr:col>
      <xdr:colOff>457200</xdr:colOff>
      <xdr:row>3</xdr:row>
      <xdr:rowOff>1466850</xdr:rowOff>
    </xdr:to>
    <xdr:pic>
      <xdr:nvPicPr>
        <xdr:cNvPr id="8228" name="Picture 6">
          <a:extLst>
            <a:ext uri="{FF2B5EF4-FFF2-40B4-BE49-F238E27FC236}">
              <a16:creationId xmlns:a16="http://schemas.microsoft.com/office/drawing/2014/main" id="{99FC900E-8F76-9D59-6DAB-B8DC4343AB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2886075"/>
          <a:ext cx="152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19050</xdr:colOff>
      <xdr:row>3</xdr:row>
      <xdr:rowOff>952500</xdr:rowOff>
    </xdr:from>
    <xdr:to>
      <xdr:col>9</xdr:col>
      <xdr:colOff>0</xdr:colOff>
      <xdr:row>3</xdr:row>
      <xdr:rowOff>1304925</xdr:rowOff>
    </xdr:to>
    <xdr:pic>
      <xdr:nvPicPr>
        <xdr:cNvPr id="8229" name="Picture 1">
          <a:extLst>
            <a:ext uri="{FF2B5EF4-FFF2-40B4-BE49-F238E27FC236}">
              <a16:creationId xmlns:a16="http://schemas.microsoft.com/office/drawing/2014/main" id="{3B4FE925-69A0-3ADB-E81A-17F9629030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2600325"/>
          <a:ext cx="125730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304800</xdr:colOff>
      <xdr:row>3</xdr:row>
      <xdr:rowOff>1238250</xdr:rowOff>
    </xdr:from>
    <xdr:to>
      <xdr:col>9</xdr:col>
      <xdr:colOff>457200</xdr:colOff>
      <xdr:row>3</xdr:row>
      <xdr:rowOff>1466850</xdr:rowOff>
    </xdr:to>
    <xdr:pic>
      <xdr:nvPicPr>
        <xdr:cNvPr id="8230" name="Picture 6">
          <a:extLst>
            <a:ext uri="{FF2B5EF4-FFF2-40B4-BE49-F238E27FC236}">
              <a16:creationId xmlns:a16="http://schemas.microsoft.com/office/drawing/2014/main" id="{5FBD2F6A-19A5-2CD5-BC6E-3C7820966E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2886075"/>
          <a:ext cx="152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19050</xdr:colOff>
      <xdr:row>3</xdr:row>
      <xdr:rowOff>952500</xdr:rowOff>
    </xdr:from>
    <xdr:to>
      <xdr:col>11</xdr:col>
      <xdr:colOff>0</xdr:colOff>
      <xdr:row>3</xdr:row>
      <xdr:rowOff>1304925</xdr:rowOff>
    </xdr:to>
    <xdr:pic>
      <xdr:nvPicPr>
        <xdr:cNvPr id="8231" name="Picture 1">
          <a:extLst>
            <a:ext uri="{FF2B5EF4-FFF2-40B4-BE49-F238E27FC236}">
              <a16:creationId xmlns:a16="http://schemas.microsoft.com/office/drawing/2014/main" id="{999306B0-8701-40F7-8883-7BC68461D7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10800" y="2600325"/>
          <a:ext cx="8191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38100</xdr:colOff>
      <xdr:row>3</xdr:row>
      <xdr:rowOff>942975</xdr:rowOff>
    </xdr:from>
    <xdr:to>
      <xdr:col>9</xdr:col>
      <xdr:colOff>1038225</xdr:colOff>
      <xdr:row>3</xdr:row>
      <xdr:rowOff>1381125</xdr:rowOff>
    </xdr:to>
    <xdr:pic>
      <xdr:nvPicPr>
        <xdr:cNvPr id="8232" name="Picture 2">
          <a:extLst>
            <a:ext uri="{FF2B5EF4-FFF2-40B4-BE49-F238E27FC236}">
              <a16:creationId xmlns:a16="http://schemas.microsoft.com/office/drawing/2014/main" id="{2B515695-ECC1-1E65-2C4E-9DA1C55DE5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20250" y="2428875"/>
          <a:ext cx="10001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180975</xdr:colOff>
      <xdr:row>3</xdr:row>
      <xdr:rowOff>1600200</xdr:rowOff>
    </xdr:from>
    <xdr:to>
      <xdr:col>11</xdr:col>
      <xdr:colOff>1666875</xdr:colOff>
      <xdr:row>3</xdr:row>
      <xdr:rowOff>1962150</xdr:rowOff>
    </xdr:to>
    <xdr:pic>
      <xdr:nvPicPr>
        <xdr:cNvPr id="8233" name="Picture 5">
          <a:extLst>
            <a:ext uri="{FF2B5EF4-FFF2-40B4-BE49-F238E27FC236}">
              <a16:creationId xmlns:a16="http://schemas.microsoft.com/office/drawing/2014/main" id="{01E9FCAC-8FD5-B316-559D-E60858E8F9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15775" y="3086100"/>
          <a:ext cx="14859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304800</xdr:colOff>
      <xdr:row>3</xdr:row>
      <xdr:rowOff>1238250</xdr:rowOff>
    </xdr:from>
    <xdr:to>
      <xdr:col>11</xdr:col>
      <xdr:colOff>457200</xdr:colOff>
      <xdr:row>3</xdr:row>
      <xdr:rowOff>1466850</xdr:rowOff>
    </xdr:to>
    <xdr:pic>
      <xdr:nvPicPr>
        <xdr:cNvPr id="8234" name="Picture 6">
          <a:extLst>
            <a:ext uri="{FF2B5EF4-FFF2-40B4-BE49-F238E27FC236}">
              <a16:creationId xmlns:a16="http://schemas.microsoft.com/office/drawing/2014/main" id="{8AB4576F-8D15-6727-E53B-95C311C9FF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34750" y="2886075"/>
          <a:ext cx="152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21"/>
  <sheetViews>
    <sheetView tabSelected="1" topLeftCell="A10" workbookViewId="0">
      <selection activeCell="A16" sqref="A16:O16"/>
    </sheetView>
  </sheetViews>
  <sheetFormatPr defaultRowHeight="12.75" x14ac:dyDescent="0.2"/>
  <cols>
    <col min="1" max="1" width="3.140625" style="3" customWidth="1"/>
    <col min="2" max="2" width="43.7109375" style="3" customWidth="1"/>
    <col min="3" max="3" width="18" style="3" customWidth="1"/>
    <col min="4" max="4" width="8.42578125" style="3" customWidth="1"/>
    <col min="5" max="5" width="8.140625" style="3" customWidth="1"/>
    <col min="6" max="6" width="13.85546875" style="3" customWidth="1"/>
    <col min="7" max="7" width="14.7109375" style="3" customWidth="1"/>
    <col min="8" max="8" width="14.5703125" style="3" customWidth="1"/>
    <col min="9" max="9" width="19.140625" style="3" customWidth="1"/>
    <col min="10" max="10" width="19.7109375" style="3" customWidth="1"/>
    <col min="11" max="11" width="12.5703125" style="3" customWidth="1"/>
    <col min="12" max="12" width="29" style="3" customWidth="1"/>
    <col min="13" max="13" width="16.42578125" style="3" customWidth="1"/>
    <col min="14" max="14" width="13.7109375" style="3" customWidth="1"/>
    <col min="15" max="15" width="13.85546875" style="3" customWidth="1"/>
    <col min="16" max="16" width="3.5703125" style="3" customWidth="1"/>
    <col min="17" max="17" width="13.28515625" style="3" customWidth="1"/>
    <col min="18" max="16384" width="9.140625" style="3"/>
  </cols>
  <sheetData>
    <row r="1" spans="1:30" ht="39.75" customHeight="1" x14ac:dyDescent="0.2">
      <c r="A1" s="28" t="s">
        <v>20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9"/>
      <c r="N1" s="29"/>
      <c r="O1" s="29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</row>
    <row r="2" spans="1:30" ht="39" customHeight="1" x14ac:dyDescent="0.25">
      <c r="A2" s="32" t="s">
        <v>11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3"/>
      <c r="N2" s="33"/>
      <c r="O2" s="33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</row>
    <row r="3" spans="1:30" ht="39" customHeight="1" x14ac:dyDescent="0.2">
      <c r="A3" s="40" t="s">
        <v>0</v>
      </c>
      <c r="B3" s="38" t="s">
        <v>15</v>
      </c>
      <c r="C3" s="30" t="s">
        <v>14</v>
      </c>
      <c r="D3" s="38" t="s">
        <v>16</v>
      </c>
      <c r="E3" s="38" t="s">
        <v>1</v>
      </c>
      <c r="F3" s="38" t="s">
        <v>18</v>
      </c>
      <c r="G3" s="38"/>
      <c r="H3" s="38"/>
      <c r="I3" s="39" t="s">
        <v>9</v>
      </c>
      <c r="J3" s="39"/>
      <c r="K3" s="39"/>
      <c r="L3" s="34" t="s">
        <v>5</v>
      </c>
      <c r="M3" s="35"/>
      <c r="N3" s="35"/>
      <c r="O3" s="36"/>
    </row>
    <row r="4" spans="1:30" ht="159" customHeight="1" x14ac:dyDescent="0.2">
      <c r="A4" s="40"/>
      <c r="B4" s="38"/>
      <c r="C4" s="31"/>
      <c r="D4" s="38"/>
      <c r="E4" s="38"/>
      <c r="F4" s="25" t="s">
        <v>30</v>
      </c>
      <c r="G4" s="25" t="s">
        <v>31</v>
      </c>
      <c r="H4" s="25" t="s">
        <v>32</v>
      </c>
      <c r="I4" s="4" t="s">
        <v>4</v>
      </c>
      <c r="J4" s="4" t="s">
        <v>2</v>
      </c>
      <c r="K4" s="4" t="s">
        <v>3</v>
      </c>
      <c r="L4" s="1" t="s">
        <v>10</v>
      </c>
      <c r="M4" s="5" t="s">
        <v>6</v>
      </c>
      <c r="N4" s="5" t="s">
        <v>7</v>
      </c>
      <c r="O4" s="5" t="s">
        <v>8</v>
      </c>
    </row>
    <row r="5" spans="1:30" s="2" customFormat="1" ht="38.25" x14ac:dyDescent="0.25">
      <c r="A5" s="15" t="s">
        <v>13</v>
      </c>
      <c r="B5" s="26" t="s">
        <v>41</v>
      </c>
      <c r="C5" s="21" t="s">
        <v>36</v>
      </c>
      <c r="D5" s="21" t="s">
        <v>25</v>
      </c>
      <c r="E5" s="21">
        <v>4</v>
      </c>
      <c r="F5" s="24">
        <v>11660</v>
      </c>
      <c r="G5" s="22">
        <v>12000</v>
      </c>
      <c r="H5" s="22">
        <v>12100</v>
      </c>
      <c r="I5" s="9">
        <f t="shared" ref="I5:I10" si="0">AVERAGE(F5:H5)</f>
        <v>11920</v>
      </c>
      <c r="J5" s="18">
        <f t="shared" ref="J5:J10" si="1">SQRT(((SUM((POWER(F5-I5,2)),(POWER(G5-I5,2)),(POWER(H5-I5,2)))/(COLUMNS(F5:H5)-1))))</f>
        <v>230.65125189341592</v>
      </c>
      <c r="K5" s="18">
        <f t="shared" ref="K5:K10" si="2">J5/I5*100</f>
        <v>1.934993723938053</v>
      </c>
      <c r="L5" s="18">
        <f t="shared" ref="L5:L10" si="3">((E5/3)*(SUM(F5:H5)))</f>
        <v>47680</v>
      </c>
      <c r="M5" s="18">
        <f t="shared" ref="M5:M10" si="4">L5/E5</f>
        <v>11920</v>
      </c>
      <c r="N5" s="18">
        <f t="shared" ref="N5:N10" si="5">ROUND(M5,2)</f>
        <v>11920</v>
      </c>
      <c r="O5" s="18">
        <f t="shared" ref="O5:O10" si="6">N5*E5</f>
        <v>47680</v>
      </c>
      <c r="Q5" s="27"/>
    </row>
    <row r="6" spans="1:30" s="2" customFormat="1" ht="38.25" x14ac:dyDescent="0.25">
      <c r="A6" s="15" t="s">
        <v>21</v>
      </c>
      <c r="B6" s="26" t="s">
        <v>40</v>
      </c>
      <c r="C6" s="21" t="s">
        <v>36</v>
      </c>
      <c r="D6" s="21" t="s">
        <v>25</v>
      </c>
      <c r="E6" s="21">
        <v>2</v>
      </c>
      <c r="F6" s="24">
        <v>11660</v>
      </c>
      <c r="G6" s="22">
        <v>12000</v>
      </c>
      <c r="H6" s="22">
        <v>12100</v>
      </c>
      <c r="I6" s="9">
        <f t="shared" si="0"/>
        <v>11920</v>
      </c>
      <c r="J6" s="18">
        <f t="shared" si="1"/>
        <v>230.65125189341592</v>
      </c>
      <c r="K6" s="18">
        <f t="shared" si="2"/>
        <v>1.934993723938053</v>
      </c>
      <c r="L6" s="18">
        <f t="shared" si="3"/>
        <v>23840</v>
      </c>
      <c r="M6" s="18">
        <f t="shared" si="4"/>
        <v>11920</v>
      </c>
      <c r="N6" s="18">
        <f t="shared" si="5"/>
        <v>11920</v>
      </c>
      <c r="O6" s="18">
        <f t="shared" si="6"/>
        <v>23840</v>
      </c>
      <c r="Q6" s="27"/>
    </row>
    <row r="7" spans="1:30" s="2" customFormat="1" ht="38.25" x14ac:dyDescent="0.25">
      <c r="A7" s="15" t="s">
        <v>22</v>
      </c>
      <c r="B7" s="26" t="s">
        <v>39</v>
      </c>
      <c r="C7" s="21" t="s">
        <v>36</v>
      </c>
      <c r="D7" s="21" t="s">
        <v>25</v>
      </c>
      <c r="E7" s="21">
        <v>1</v>
      </c>
      <c r="F7" s="24">
        <v>18910</v>
      </c>
      <c r="G7" s="22">
        <v>19400</v>
      </c>
      <c r="H7" s="22">
        <v>19600</v>
      </c>
      <c r="I7" s="9">
        <f t="shared" ref="I7:I8" si="7">AVERAGE(F7:H7)</f>
        <v>19303.333333333332</v>
      </c>
      <c r="J7" s="18">
        <f t="shared" ref="J7:J8" si="8">SQRT(((SUM((POWER(F7-I7,2)),(POWER(G7-I7,2)),(POWER(H7-I7,2)))/(COLUMNS(F7:H7)-1))))</f>
        <v>355.01173689518117</v>
      </c>
      <c r="K7" s="18">
        <f t="shared" ref="K7:K8" si="9">J7/I7*100</f>
        <v>1.8391214137205034</v>
      </c>
      <c r="L7" s="18">
        <f t="shared" ref="L7:L8" si="10">((E7/3)*(SUM(F7:H7)))</f>
        <v>19303.333333333332</v>
      </c>
      <c r="M7" s="18">
        <f t="shared" ref="M7:M8" si="11">L7/E7</f>
        <v>19303.333333333332</v>
      </c>
      <c r="N7" s="18">
        <f t="shared" ref="N7:N8" si="12">ROUND(M7,2)</f>
        <v>19303.330000000002</v>
      </c>
      <c r="O7" s="18">
        <f t="shared" ref="O7:O8" si="13">N7*E7</f>
        <v>19303.330000000002</v>
      </c>
      <c r="Q7" s="27"/>
    </row>
    <row r="8" spans="1:30" s="2" customFormat="1" ht="38.25" x14ac:dyDescent="0.25">
      <c r="A8" s="15" t="s">
        <v>23</v>
      </c>
      <c r="B8" s="26" t="s">
        <v>38</v>
      </c>
      <c r="C8" s="21" t="s">
        <v>36</v>
      </c>
      <c r="D8" s="21" t="s">
        <v>25</v>
      </c>
      <c r="E8" s="21">
        <v>1</v>
      </c>
      <c r="F8" s="24">
        <v>20680</v>
      </c>
      <c r="G8" s="22">
        <v>21000</v>
      </c>
      <c r="H8" s="22">
        <v>21200</v>
      </c>
      <c r="I8" s="9">
        <f t="shared" si="7"/>
        <v>20960</v>
      </c>
      <c r="J8" s="18">
        <f t="shared" si="8"/>
        <v>262.29754097208001</v>
      </c>
      <c r="K8" s="18">
        <f t="shared" si="9"/>
        <v>1.2514195657064886</v>
      </c>
      <c r="L8" s="18">
        <f t="shared" si="10"/>
        <v>20960</v>
      </c>
      <c r="M8" s="18">
        <f t="shared" si="11"/>
        <v>20960</v>
      </c>
      <c r="N8" s="18">
        <f t="shared" si="12"/>
        <v>20960</v>
      </c>
      <c r="O8" s="18">
        <f t="shared" si="13"/>
        <v>20960</v>
      </c>
      <c r="Q8" s="27"/>
    </row>
    <row r="9" spans="1:30" s="2" customFormat="1" ht="38.25" x14ac:dyDescent="0.25">
      <c r="A9" s="15" t="s">
        <v>24</v>
      </c>
      <c r="B9" s="26" t="s">
        <v>37</v>
      </c>
      <c r="C9" s="21" t="s">
        <v>36</v>
      </c>
      <c r="D9" s="21" t="s">
        <v>25</v>
      </c>
      <c r="E9" s="21">
        <v>1</v>
      </c>
      <c r="F9" s="24">
        <v>10950</v>
      </c>
      <c r="G9" s="22">
        <v>11500</v>
      </c>
      <c r="H9" s="22">
        <v>11800</v>
      </c>
      <c r="I9" s="9">
        <f t="shared" si="0"/>
        <v>11416.666666666666</v>
      </c>
      <c r="J9" s="18">
        <f t="shared" si="1"/>
        <v>431.08390521258542</v>
      </c>
      <c r="K9" s="18">
        <f t="shared" si="2"/>
        <v>3.7759174179204567</v>
      </c>
      <c r="L9" s="18">
        <f t="shared" si="3"/>
        <v>11416.666666666666</v>
      </c>
      <c r="M9" s="18">
        <f t="shared" si="4"/>
        <v>11416.666666666666</v>
      </c>
      <c r="N9" s="18">
        <f t="shared" si="5"/>
        <v>11416.67</v>
      </c>
      <c r="O9" s="18">
        <f t="shared" si="6"/>
        <v>11416.67</v>
      </c>
      <c r="Q9" s="27"/>
    </row>
    <row r="10" spans="1:30" s="2" customFormat="1" ht="38.25" x14ac:dyDescent="0.25">
      <c r="A10" s="15" t="s">
        <v>27</v>
      </c>
      <c r="B10" s="26" t="s">
        <v>29</v>
      </c>
      <c r="C10" s="21" t="s">
        <v>36</v>
      </c>
      <c r="D10" s="21" t="s">
        <v>25</v>
      </c>
      <c r="E10" s="21">
        <v>1</v>
      </c>
      <c r="F10" s="24">
        <v>11850</v>
      </c>
      <c r="G10" s="22">
        <v>12400</v>
      </c>
      <c r="H10" s="22">
        <v>12600</v>
      </c>
      <c r="I10" s="9">
        <f t="shared" si="0"/>
        <v>12283.333333333334</v>
      </c>
      <c r="J10" s="18">
        <f t="shared" si="1"/>
        <v>388.37267325770148</v>
      </c>
      <c r="K10" s="18">
        <f t="shared" si="2"/>
        <v>3.1617856710260637</v>
      </c>
      <c r="L10" s="18">
        <f t="shared" si="3"/>
        <v>12283.333333333332</v>
      </c>
      <c r="M10" s="18">
        <f t="shared" si="4"/>
        <v>12283.333333333332</v>
      </c>
      <c r="N10" s="18">
        <f t="shared" si="5"/>
        <v>12283.33</v>
      </c>
      <c r="O10" s="18">
        <f t="shared" si="6"/>
        <v>12283.33</v>
      </c>
      <c r="Q10" s="27"/>
    </row>
    <row r="11" spans="1:30" s="2" customFormat="1" ht="38.25" x14ac:dyDescent="0.25">
      <c r="A11" s="15" t="s">
        <v>28</v>
      </c>
      <c r="B11" s="26" t="s">
        <v>42</v>
      </c>
      <c r="C11" s="21" t="s">
        <v>43</v>
      </c>
      <c r="D11" s="21" t="s">
        <v>33</v>
      </c>
      <c r="E11" s="21">
        <v>1</v>
      </c>
      <c r="F11" s="24">
        <v>40290</v>
      </c>
      <c r="G11" s="22">
        <v>41000</v>
      </c>
      <c r="H11" s="22">
        <v>41200</v>
      </c>
      <c r="I11" s="9">
        <f t="shared" ref="I11" si="14">AVERAGE(F11:H11)</f>
        <v>40830</v>
      </c>
      <c r="J11" s="18">
        <f t="shared" ref="J11" si="15">SQRT(((SUM((POWER(F11-I11,2)),(POWER(G11-I11,2)),(POWER(H11-I11,2)))/(COLUMNS(F11:H11)-1))))</f>
        <v>478.22588804873374</v>
      </c>
      <c r="K11" s="18">
        <f t="shared" ref="K11" si="16">J11/I11*100</f>
        <v>1.1712610532665533</v>
      </c>
      <c r="L11" s="18">
        <f t="shared" ref="L11" si="17">((E11/3)*(SUM(F11:H11)))</f>
        <v>40830</v>
      </c>
      <c r="M11" s="18">
        <f t="shared" ref="M11" si="18">L11/E11</f>
        <v>40830</v>
      </c>
      <c r="N11" s="18">
        <f t="shared" ref="N11" si="19">ROUND(M11,2)</f>
        <v>40830</v>
      </c>
      <c r="O11" s="18">
        <f t="shared" ref="O11" si="20">N11*E11</f>
        <v>40830</v>
      </c>
      <c r="Q11" s="27"/>
    </row>
    <row r="12" spans="1:30" ht="18" customHeight="1" x14ac:dyDescent="0.25">
      <c r="A12" s="17"/>
      <c r="B12" s="17"/>
      <c r="C12" s="17"/>
      <c r="D12" s="17"/>
      <c r="E12" s="17"/>
      <c r="F12" s="16"/>
      <c r="G12" s="16"/>
      <c r="H12" s="16"/>
      <c r="I12" s="17"/>
      <c r="J12" s="17"/>
      <c r="K12" s="17"/>
      <c r="L12" s="17"/>
      <c r="M12" s="17"/>
      <c r="N12" s="17"/>
      <c r="O12" s="23">
        <f>SUM(O5:O11)</f>
        <v>176313.33</v>
      </c>
    </row>
    <row r="14" spans="1:30" ht="15.75" customHeight="1" x14ac:dyDescent="0.3">
      <c r="A14" s="37" t="s">
        <v>12</v>
      </c>
      <c r="B14" s="37"/>
      <c r="C14" s="37"/>
      <c r="D14" s="37"/>
      <c r="E14" s="37"/>
      <c r="F14" s="37"/>
      <c r="G14" s="37"/>
      <c r="H14" s="37"/>
      <c r="I14" s="20">
        <f>O12</f>
        <v>176313.33</v>
      </c>
      <c r="J14" s="45" t="s">
        <v>34</v>
      </c>
      <c r="K14" s="46"/>
      <c r="L14" s="46"/>
      <c r="M14" s="46"/>
      <c r="N14" s="46"/>
      <c r="O14" s="46"/>
    </row>
    <row r="15" spans="1:30" ht="15.75" customHeight="1" x14ac:dyDescent="0.2">
      <c r="A15" s="12"/>
      <c r="B15" s="13"/>
      <c r="C15" s="13"/>
      <c r="D15" s="13"/>
      <c r="E15" s="13"/>
      <c r="F15" s="13"/>
      <c r="G15" s="13"/>
      <c r="H15" s="13"/>
      <c r="I15" s="14"/>
      <c r="J15" s="11"/>
      <c r="K15" s="6"/>
      <c r="L15" s="7"/>
      <c r="O15" s="10"/>
    </row>
    <row r="16" spans="1:30" ht="72.75" customHeight="1" x14ac:dyDescent="0.2">
      <c r="A16" s="42" t="s">
        <v>17</v>
      </c>
      <c r="B16" s="43"/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44"/>
      <c r="N16" s="44"/>
      <c r="O16" s="44"/>
    </row>
    <row r="17" spans="1:15" ht="18.75" customHeight="1" x14ac:dyDescent="0.2">
      <c r="A17" s="17" t="s">
        <v>19</v>
      </c>
    </row>
    <row r="19" spans="1:15" ht="26.25" x14ac:dyDescent="0.2">
      <c r="B19" s="47" t="s">
        <v>35</v>
      </c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/>
    </row>
    <row r="21" spans="1:15" ht="98.25" customHeight="1" x14ac:dyDescent="0.2">
      <c r="B21" s="41" t="s">
        <v>26</v>
      </c>
      <c r="C21" s="41"/>
      <c r="D21" s="41"/>
      <c r="E21" s="41"/>
      <c r="F21" s="41"/>
      <c r="I21" s="19"/>
      <c r="M21" s="19"/>
    </row>
  </sheetData>
  <mergeCells count="15">
    <mergeCell ref="B21:F21"/>
    <mergeCell ref="B3:B4"/>
    <mergeCell ref="D3:D4"/>
    <mergeCell ref="E3:E4"/>
    <mergeCell ref="A16:O16"/>
    <mergeCell ref="J14:O14"/>
    <mergeCell ref="B19:O19"/>
    <mergeCell ref="A1:O1"/>
    <mergeCell ref="C3:C4"/>
    <mergeCell ref="A2:O2"/>
    <mergeCell ref="L3:O3"/>
    <mergeCell ref="A14:H14"/>
    <mergeCell ref="F3:H3"/>
    <mergeCell ref="I3:K3"/>
    <mergeCell ref="A3:A4"/>
  </mergeCells>
  <phoneticPr fontId="0" type="noConversion"/>
  <printOptions horizontalCentered="1"/>
  <pageMargins left="0.59055118110236227" right="0.59055118110236227" top="0.78740157480314965" bottom="0.39370078740157483" header="0.31496062992125984" footer="0.31496062992125984"/>
  <pageSetup paperSize="9" scale="56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672E7E-CE9C-42E2-B53C-40652FAFA98B}">
  <dimension ref="B2:E10"/>
  <sheetViews>
    <sheetView workbookViewId="0">
      <selection activeCell="E11" sqref="E11"/>
    </sheetView>
  </sheetViews>
  <sheetFormatPr defaultRowHeight="15" x14ac:dyDescent="0.25"/>
  <cols>
    <col min="4" max="4" width="12" customWidth="1"/>
    <col min="6" max="6" width="15" customWidth="1"/>
  </cols>
  <sheetData>
    <row r="2" spans="2:5" x14ac:dyDescent="0.25">
      <c r="B2" s="21" t="s">
        <v>25</v>
      </c>
      <c r="C2" s="21">
        <v>4</v>
      </c>
      <c r="D2" s="24">
        <v>11660</v>
      </c>
      <c r="E2">
        <f>C2*D2</f>
        <v>46640</v>
      </c>
    </row>
    <row r="3" spans="2:5" x14ac:dyDescent="0.25">
      <c r="B3" s="21" t="s">
        <v>25</v>
      </c>
      <c r="C3" s="21">
        <v>2</v>
      </c>
      <c r="D3" s="24">
        <v>11660</v>
      </c>
      <c r="E3">
        <f t="shared" ref="E3:E8" si="0">C3*D3</f>
        <v>23320</v>
      </c>
    </row>
    <row r="4" spans="2:5" x14ac:dyDescent="0.25">
      <c r="B4" s="21" t="s">
        <v>25</v>
      </c>
      <c r="C4" s="21">
        <v>1</v>
      </c>
      <c r="D4" s="24">
        <v>18910</v>
      </c>
      <c r="E4">
        <f t="shared" si="0"/>
        <v>18910</v>
      </c>
    </row>
    <row r="5" spans="2:5" x14ac:dyDescent="0.25">
      <c r="B5" s="21" t="s">
        <v>25</v>
      </c>
      <c r="C5" s="21">
        <v>1</v>
      </c>
      <c r="D5" s="24">
        <v>20680</v>
      </c>
      <c r="E5">
        <f t="shared" si="0"/>
        <v>20680</v>
      </c>
    </row>
    <row r="6" spans="2:5" x14ac:dyDescent="0.25">
      <c r="B6" s="21" t="s">
        <v>25</v>
      </c>
      <c r="C6" s="21">
        <v>1</v>
      </c>
      <c r="D6" s="24">
        <v>10950</v>
      </c>
      <c r="E6">
        <f t="shared" si="0"/>
        <v>10950</v>
      </c>
    </row>
    <row r="7" spans="2:5" x14ac:dyDescent="0.25">
      <c r="B7" s="21" t="s">
        <v>25</v>
      </c>
      <c r="C7" s="21">
        <v>1</v>
      </c>
      <c r="D7" s="24">
        <v>11850</v>
      </c>
      <c r="E7">
        <f t="shared" si="0"/>
        <v>11850</v>
      </c>
    </row>
    <row r="8" spans="2:5" x14ac:dyDescent="0.25">
      <c r="B8" s="21" t="s">
        <v>33</v>
      </c>
      <c r="C8" s="21">
        <v>1</v>
      </c>
      <c r="D8" s="24">
        <v>40290</v>
      </c>
      <c r="E8">
        <f t="shared" si="0"/>
        <v>40290</v>
      </c>
    </row>
    <row r="10" spans="2:5" x14ac:dyDescent="0.25">
      <c r="E10">
        <f>SUM(E2:E9)</f>
        <v>172640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ОБОСНОВАНИЕ НМЦК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SaVa</dc:creator>
  <cp:lastModifiedBy>User</cp:lastModifiedBy>
  <cp:lastPrinted>2023-12-12T15:15:49Z</cp:lastPrinted>
  <dcterms:created xsi:type="dcterms:W3CDTF">2014-01-15T18:15:09Z</dcterms:created>
  <dcterms:modified xsi:type="dcterms:W3CDTF">2026-05-29T09:44:12Z</dcterms:modified>
</cp:coreProperties>
</file>