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Лист1!$A$1:$N$12</definedName>
  </definedNames>
  <calcPr calcId="162913"/>
</workbook>
</file>

<file path=xl/calcChain.xml><?xml version="1.0" encoding="utf-8"?>
<calcChain xmlns="http://schemas.openxmlformats.org/spreadsheetml/2006/main">
  <c r="K5" i="1" l="1"/>
  <c r="L5" i="1" s="1"/>
  <c r="M5" i="1" s="1"/>
  <c r="N5" i="1" s="1"/>
  <c r="K6" i="1"/>
  <c r="L6" i="1" s="1"/>
  <c r="M6" i="1" s="1"/>
  <c r="N6" i="1" s="1"/>
  <c r="K7" i="1"/>
  <c r="L7" i="1" s="1"/>
  <c r="M7" i="1" s="1"/>
  <c r="N7" i="1" s="1"/>
  <c r="H5" i="1"/>
  <c r="I5" i="1" s="1"/>
  <c r="J5" i="1" s="1"/>
  <c r="H6" i="1"/>
  <c r="I6" i="1" s="1"/>
  <c r="J6" i="1" s="1"/>
  <c r="H7" i="1"/>
  <c r="I7" i="1" s="1"/>
  <c r="J7" i="1" s="1"/>
  <c r="H4" i="1" l="1"/>
  <c r="K4" i="1" l="1"/>
  <c r="I4" i="1"/>
  <c r="J4" i="1" s="1"/>
  <c r="L4" i="1" l="1"/>
  <c r="M4" i="1" s="1"/>
  <c r="N4" i="1" l="1"/>
  <c r="N8" i="1" s="1"/>
</calcChain>
</file>

<file path=xl/sharedStrings.xml><?xml version="1.0" encoding="utf-8"?>
<sst xmlns="http://schemas.openxmlformats.org/spreadsheetml/2006/main" count="31" uniqueCount="29">
  <si>
    <t>№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</si>
  <si>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</si>
  <si>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</si>
  <si>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</si>
  <si>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Н(М)ЦК**</t>
  </si>
  <si>
    <t>Н(М)ЦК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</si>
  <si>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</si>
  <si>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</si>
  <si>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rPr>
        <b/>
        <sz val="11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</si>
  <si>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</si>
  <si>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</si>
  <si>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</si>
  <si>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контракта с учетом округления цены за единицу (руб.)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</si>
  <si>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</si>
  <si>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Поставцик №1           </t>
  </si>
  <si>
    <t xml:space="preserve">Поставцик№2           </t>
  </si>
  <si>
    <r>
      <t xml:space="preserve">Поставцик №3          </t>
    </r>
    <r>
      <rPr>
        <b/>
        <sz val="12"/>
        <color indexed="10"/>
        <rFont val="Times New Roman"/>
        <family val="1"/>
        <charset val="204"/>
      </rPr>
      <t xml:space="preserve"> </t>
    </r>
  </si>
  <si>
    <r>
      <t>В результате проведенного мониторинга, наименьшую цену договора предложил поставщик № 1.</t>
    </r>
    <r>
      <rPr>
        <sz val="14"/>
        <color indexed="8"/>
        <rFont val="Times New Roman"/>
        <family val="1"/>
        <charset val="204"/>
      </rPr>
      <t xml:space="preserve">
Информация о валюте, используемой для формирования цены договора и расчетов с поставщиком: Валютой, используемой для формирования цены договора и расчетов с поставщиком, является российский рубль.
</t>
    </r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</si>
  <si>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договора, заключаемого с единственным поставщиком (подрядчиком, исполнителем)"
 </t>
  </si>
  <si>
    <t>шт</t>
  </si>
  <si>
    <t>Обоснование начальной (максимальной) цены контракта</t>
  </si>
  <si>
    <t>Наименование предмета товара (услуги)</t>
  </si>
  <si>
    <r>
      <t>В</t>
    </r>
    <r>
      <rPr>
        <b/>
        <sz val="14"/>
        <rFont val="Times New Roman"/>
        <family val="1"/>
        <charset val="204"/>
      </rPr>
      <t>В результате проведенного расчета Н(М)Ц контракта составила (в руб.):</t>
    </r>
    <r>
      <rPr>
        <b/>
        <sz val="14"/>
        <color indexed="9"/>
        <rFont val="Times New Roman"/>
        <family val="1"/>
        <charset val="204"/>
      </rPr>
      <t xml:space="preserve">ВВ </t>
    </r>
  </si>
  <si>
    <t>Саморез универсальный SG 3,5х30</t>
  </si>
  <si>
    <t>Заклепка вытяжная ST/ST стальная</t>
  </si>
  <si>
    <t>Винт и гайка оцинкованные. Винт</t>
  </si>
  <si>
    <t>шт.</t>
  </si>
  <si>
    <t>Винт и гайка оцинкованные. Гайка</t>
  </si>
  <si>
    <t xml:space="preserve">            Старший инжененр ОМТО УППиСП       капитан внутренней службы ________________М.А. Бурханова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</si>
</sst>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"/>
    <numFmt numFmtId="165" formatCode="0.0000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44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4" fillId="0" borderId="0" xfId="0" applyFont="1" applyAlignment="1">
      <alignment horizontal="justify" vertical="distributed" wrapText="1"/>
    </xf>
    <xf numFmtId="0" fontId="13" fillId="0" borderId="0" xfId="0" applyFont="1"/>
    <xf numFmtId="0" fontId="13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wrapText="1"/>
      <protection locked="0"/>
    </xf>
    <xf numFmtId="165" fontId="13" fillId="0" borderId="0" xfId="0" applyNumberFormat="1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1" fillId="0" borderId="0" xfId="0" applyFont="1" applyAlignment="1"/>
    <xf numFmtId="0" fontId="13" fillId="0" borderId="0" xfId="0" applyFont="1" applyAlignment="1">
      <alignment horizontal="left"/>
    </xf>
    <xf numFmtId="43" fontId="8" fillId="0" borderId="1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justify" vertical="distributed" wrapText="1"/>
    </xf>
    <xf numFmtId="0" fontId="1" fillId="0" borderId="0" xfId="0" applyFont="1" applyAlignment="1">
      <alignment horizontal="left"/>
    </xf>
    <xf numFmtId="0" fontId="13" fillId="0" borderId="0" xfId="0" applyFont="1" applyAlignment="1" applyProtection="1">
      <alignment horizontal="center" vertical="top" wrapText="1"/>
      <protection locked="0"/>
    </xf>
    <xf numFmtId="164" fontId="11" fillId="0" borderId="8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vertical="distributed" wrapText="1"/>
    </xf>
    <xf numFmtId="0" fontId="3" fillId="0" borderId="0" xfId="0" applyFont="1" applyAlignment="1">
      <alignment vertical="distributed" wrapText="1"/>
    </xf>
    <xf numFmtId="0" fontId="1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center" vertical="distributed" wrapText="1"/>
    </xf>
    <xf numFmtId="0" fontId="14" fillId="0" borderId="0" xfId="0" applyFont="1" applyAlignment="1">
      <alignment horizontal="center" vertical="distributed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2</xdr:row>
      <xdr:rowOff>1228725</xdr:rowOff>
    </xdr:from>
    <xdr:to>
      <xdr:col>10</xdr:col>
      <xdr:colOff>19050</xdr:colOff>
      <xdr:row>2</xdr:row>
      <xdr:rowOff>1581150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96175" y="1666875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2</xdr:row>
      <xdr:rowOff>923925</xdr:rowOff>
    </xdr:from>
    <xdr:to>
      <xdr:col>8</xdr:col>
      <xdr:colOff>1019175</xdr:colOff>
      <xdr:row>2</xdr:row>
      <xdr:rowOff>1362075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448425" y="13620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2</xdr:row>
      <xdr:rowOff>2038350</xdr:rowOff>
    </xdr:from>
    <xdr:to>
      <xdr:col>10</xdr:col>
      <xdr:colOff>1504950</xdr:colOff>
      <xdr:row>2</xdr:row>
      <xdr:rowOff>2505075</xdr:rowOff>
    </xdr:to>
    <xdr:pic>
      <xdr:nvPicPr>
        <xdr:cNvPr id="102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429625" y="2476500"/>
          <a:ext cx="14859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219075</xdr:colOff>
      <xdr:row>2</xdr:row>
      <xdr:rowOff>1762125</xdr:rowOff>
    </xdr:from>
    <xdr:to>
      <xdr:col>10</xdr:col>
      <xdr:colOff>371475</xdr:colOff>
      <xdr:row>2</xdr:row>
      <xdr:rowOff>1990725</xdr:rowOff>
    </xdr:to>
    <xdr:pic>
      <xdr:nvPicPr>
        <xdr:cNvPr id="102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8629650" y="22002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abSelected="1" topLeftCell="A4" zoomScale="86" zoomScaleSheetLayoutView="86" workbookViewId="0">
      <selection activeCell="J24" sqref="J24"/>
    </sheetView>
  </sheetViews>
  <sheetFormatPr defaultRowHeight="15" x14ac:dyDescent="0.25"/>
  <cols>
    <col min="1" max="1" width="3.140625" customWidth="1"/>
    <col min="2" max="2" width="26.28515625" customWidth="1"/>
    <col min="3" max="3" width="5.85546875" customWidth="1"/>
    <col min="4" max="4" width="8.140625" customWidth="1"/>
    <col min="5" max="5" width="13.5703125" customWidth="1"/>
    <col min="6" max="6" width="12.85546875" customWidth="1"/>
    <col min="7" max="7" width="12.5703125" customWidth="1"/>
    <col min="8" max="8" width="15.5703125" customWidth="1"/>
    <col min="9" max="9" width="15.42578125" customWidth="1"/>
    <col min="10" max="10" width="14.28515625" customWidth="1"/>
    <col min="11" max="11" width="22.7109375" customWidth="1"/>
    <col min="12" max="12" width="12.42578125" customWidth="1"/>
    <col min="13" max="13" width="12" customWidth="1"/>
    <col min="14" max="14" width="16.42578125" customWidth="1"/>
  </cols>
  <sheetData>
    <row r="1" spans="1:14" ht="18.75" x14ac:dyDescent="0.25">
      <c r="A1" s="25" t="s">
        <v>20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5.75" x14ac:dyDescent="0.25">
      <c r="A2" s="26" t="s">
        <v>0</v>
      </c>
      <c r="B2" s="26" t="s">
        <v>21</v>
      </c>
      <c r="C2" s="27" t="s">
        <v>1</v>
      </c>
      <c r="D2" s="27" t="s">
        <v>2</v>
      </c>
      <c r="E2" s="29" t="s">
        <v>3</v>
      </c>
      <c r="F2" s="30"/>
      <c r="G2" s="31"/>
      <c r="H2" s="32" t="s">
        <v>4</v>
      </c>
      <c r="I2" s="32"/>
      <c r="J2" s="32"/>
      <c r="K2" s="33" t="s">
        <v>5</v>
      </c>
      <c r="L2" s="33"/>
      <c r="M2" s="33"/>
      <c r="N2" s="33"/>
    </row>
    <row r="3" spans="1:14" ht="179.25" x14ac:dyDescent="0.25">
      <c r="A3" s="26"/>
      <c r="B3" s="26"/>
      <c r="C3" s="28"/>
      <c r="D3" s="28"/>
      <c r="E3" s="1" t="s">
        <v>14</v>
      </c>
      <c r="F3" s="1" t="s">
        <v>15</v>
      </c>
      <c r="G3" s="1" t="s">
        <v>16</v>
      </c>
      <c r="H3" s="1" t="s">
        <v>6</v>
      </c>
      <c r="I3" s="1" t="s">
        <v>7</v>
      </c>
      <c r="J3" s="2" t="s">
        <v>8</v>
      </c>
      <c r="K3" s="3" t="s">
        <v>9</v>
      </c>
      <c r="L3" s="4" t="s">
        <v>10</v>
      </c>
      <c r="M3" s="4" t="s">
        <v>11</v>
      </c>
      <c r="N3" s="4" t="s">
        <v>12</v>
      </c>
    </row>
    <row r="4" spans="1:14" ht="64.5" customHeight="1" x14ac:dyDescent="0.25">
      <c r="A4" s="5">
        <v>1</v>
      </c>
      <c r="B4" s="6" t="s">
        <v>23</v>
      </c>
      <c r="C4" s="7" t="s">
        <v>19</v>
      </c>
      <c r="D4" s="7">
        <v>4572</v>
      </c>
      <c r="E4" s="23">
        <v>0.68</v>
      </c>
      <c r="F4" s="9">
        <v>1</v>
      </c>
      <c r="G4" s="8">
        <v>0.6</v>
      </c>
      <c r="H4" s="8">
        <f>AVERAGE(E4:G4)</f>
        <v>0.76000000000000012</v>
      </c>
      <c r="I4" s="10">
        <f>SQRT(((SUM((POWER(G4-H4,2)),(POWER(F4-H4,2)),(POWER(E4-H4,2)))/(COLUMNS(E4:G4)-1))))</f>
        <v>0.21166010488516726</v>
      </c>
      <c r="J4" s="24">
        <f>I4/H4*100</f>
        <v>27.850013800679896</v>
      </c>
      <c r="K4" s="8">
        <f>((D4/3)*(SUM(E4:G4)))</f>
        <v>3474.7200000000003</v>
      </c>
      <c r="L4" s="11">
        <f>K4/D4</f>
        <v>0.76</v>
      </c>
      <c r="M4" s="11">
        <f>ROUNDDOWN(L4,2)</f>
        <v>0.76</v>
      </c>
      <c r="N4" s="11">
        <f>M4*D4</f>
        <v>3474.7200000000003</v>
      </c>
    </row>
    <row r="5" spans="1:14" ht="64.5" customHeight="1" x14ac:dyDescent="0.25">
      <c r="A5" s="5">
        <v>2</v>
      </c>
      <c r="B5" s="6" t="s">
        <v>24</v>
      </c>
      <c r="C5" s="7" t="s">
        <v>19</v>
      </c>
      <c r="D5" s="7">
        <v>1300</v>
      </c>
      <c r="E5" s="23">
        <v>1.19</v>
      </c>
      <c r="F5" s="9">
        <v>2</v>
      </c>
      <c r="G5" s="8">
        <v>2.2000000000000002</v>
      </c>
      <c r="H5" s="8">
        <f t="shared" ref="H5:H7" si="0">AVERAGE(E5:G5)</f>
        <v>1.7966666666666669</v>
      </c>
      <c r="I5" s="10">
        <f t="shared" ref="I5:I7" si="1">SQRT(((SUM((POWER(G5-H5,2)),(POWER(F5-H5,2)),(POWER(E5-H5,2)))/(COLUMNS(E5:G5)-1))))</f>
        <v>0.53482084227648929</v>
      </c>
      <c r="J5" s="24">
        <f t="shared" ref="J5:J7" si="2">I5/H5*100</f>
        <v>29.767393818728529</v>
      </c>
      <c r="K5" s="8">
        <f t="shared" ref="K5:K7" si="3">((D5/3)*(SUM(E5:G5)))</f>
        <v>2335.666666666667</v>
      </c>
      <c r="L5" s="11">
        <f t="shared" ref="L5:L7" si="4">K5/D5</f>
        <v>1.7966666666666669</v>
      </c>
      <c r="M5" s="11">
        <f t="shared" ref="M5:M7" si="5">ROUNDDOWN(L5,2)</f>
        <v>1.79</v>
      </c>
      <c r="N5" s="11">
        <f t="shared" ref="N5:N7" si="6">M5*D5</f>
        <v>2327</v>
      </c>
    </row>
    <row r="6" spans="1:14" ht="64.5" customHeight="1" x14ac:dyDescent="0.25">
      <c r="A6" s="5">
        <v>3</v>
      </c>
      <c r="B6" s="6" t="s">
        <v>25</v>
      </c>
      <c r="C6" s="7" t="s">
        <v>26</v>
      </c>
      <c r="D6" s="7">
        <v>65</v>
      </c>
      <c r="E6" s="23">
        <v>4.4000000000000004</v>
      </c>
      <c r="F6" s="9">
        <v>2.8</v>
      </c>
      <c r="G6" s="8">
        <v>4.3</v>
      </c>
      <c r="H6" s="8">
        <f t="shared" si="0"/>
        <v>3.8333333333333335</v>
      </c>
      <c r="I6" s="10">
        <f t="shared" si="1"/>
        <v>0.89628864398325025</v>
      </c>
      <c r="J6" s="24">
        <f t="shared" si="2"/>
        <v>23.381442886519572</v>
      </c>
      <c r="K6" s="8">
        <f t="shared" si="3"/>
        <v>249.16666666666669</v>
      </c>
      <c r="L6" s="11">
        <f t="shared" si="4"/>
        <v>3.8333333333333335</v>
      </c>
      <c r="M6" s="11">
        <f t="shared" si="5"/>
        <v>3.83</v>
      </c>
      <c r="N6" s="11">
        <f t="shared" si="6"/>
        <v>248.95000000000002</v>
      </c>
    </row>
    <row r="7" spans="1:14" ht="64.5" customHeight="1" x14ac:dyDescent="0.25">
      <c r="A7" s="5">
        <v>4</v>
      </c>
      <c r="B7" s="6" t="s">
        <v>27</v>
      </c>
      <c r="C7" s="7" t="s">
        <v>26</v>
      </c>
      <c r="D7" s="7">
        <v>65</v>
      </c>
      <c r="E7" s="23">
        <v>4.3</v>
      </c>
      <c r="F7" s="9">
        <v>3.5</v>
      </c>
      <c r="G7" s="8">
        <v>4.4000000000000004</v>
      </c>
      <c r="H7" s="8">
        <f t="shared" si="0"/>
        <v>4.0666666666666664</v>
      </c>
      <c r="I7" s="10">
        <f t="shared" si="1"/>
        <v>0.4932882862316248</v>
      </c>
      <c r="J7" s="24">
        <f t="shared" si="2"/>
        <v>12.130039825367824</v>
      </c>
      <c r="K7" s="8">
        <f t="shared" si="3"/>
        <v>264.33333333333331</v>
      </c>
      <c r="L7" s="11">
        <f t="shared" si="4"/>
        <v>4.0666666666666664</v>
      </c>
      <c r="M7" s="11">
        <f t="shared" si="5"/>
        <v>4.0599999999999996</v>
      </c>
      <c r="N7" s="11">
        <f t="shared" si="6"/>
        <v>263.89999999999998</v>
      </c>
    </row>
    <row r="8" spans="1:14" ht="18.75" x14ac:dyDescent="0.25">
      <c r="A8" s="37" t="s">
        <v>22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12"/>
      <c r="N8" s="13">
        <f>SUM(N4:N7)</f>
        <v>6314.57</v>
      </c>
    </row>
    <row r="9" spans="1:14" ht="60.75" customHeight="1" x14ac:dyDescent="0.25">
      <c r="A9" s="38" t="s">
        <v>18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ht="41.25" customHeight="1" x14ac:dyDescent="0.25">
      <c r="A10" s="34" t="s">
        <v>13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spans="1:14" ht="65.25" customHeight="1" x14ac:dyDescent="0.25">
      <c r="A11" s="40" t="s">
        <v>17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4" ht="60.75" customHeight="1" x14ac:dyDescent="0.25">
      <c r="A12" s="14"/>
      <c r="B12" s="42" t="s">
        <v>28</v>
      </c>
      <c r="C12" s="42"/>
      <c r="D12" s="42"/>
      <c r="E12" s="42"/>
      <c r="F12" s="14"/>
      <c r="G12" s="14"/>
      <c r="H12" s="14"/>
      <c r="I12" s="42"/>
      <c r="J12" s="43"/>
      <c r="K12" s="43"/>
      <c r="L12" s="14"/>
      <c r="M12" s="14"/>
      <c r="N12" s="14"/>
    </row>
    <row r="13" spans="1:14" ht="11.25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</row>
    <row r="14" spans="1:14" ht="9.75" customHeight="1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</row>
    <row r="15" spans="1:14" ht="12.7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7.5" customHeight="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2" customHeight="1" x14ac:dyDescent="0.3">
      <c r="A17" s="35"/>
      <c r="B17" s="3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</row>
    <row r="18" spans="1:14" ht="18.75" x14ac:dyDescent="0.3">
      <c r="A18" s="16"/>
      <c r="B18" s="16"/>
      <c r="C18" s="16"/>
      <c r="D18" s="15"/>
      <c r="E18" s="17"/>
      <c r="F18" s="18"/>
      <c r="G18" s="19"/>
      <c r="H18" s="20"/>
      <c r="I18" s="20"/>
      <c r="J18" s="20"/>
      <c r="K18" s="20"/>
      <c r="L18" s="20"/>
      <c r="M18" s="20"/>
      <c r="N18" s="20"/>
    </row>
    <row r="19" spans="1:14" ht="18.75" x14ac:dyDescent="0.3">
      <c r="A19" s="16"/>
      <c r="B19" s="36"/>
      <c r="C19" s="36"/>
      <c r="D19" s="36"/>
      <c r="E19" s="36"/>
      <c r="F19" s="18"/>
      <c r="G19" s="19"/>
      <c r="H19" s="20"/>
      <c r="I19" s="20"/>
      <c r="J19" s="20"/>
      <c r="K19" s="20"/>
      <c r="L19" s="20"/>
      <c r="M19" s="20"/>
      <c r="N19" s="20"/>
    </row>
    <row r="20" spans="1:14" ht="18.75" x14ac:dyDescent="0.3">
      <c r="A20" s="21"/>
      <c r="B20" s="21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</row>
    <row r="21" spans="1:14" ht="18.75" x14ac:dyDescent="0.3">
      <c r="A21" s="22"/>
      <c r="B21" s="22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4" ht="18.75" x14ac:dyDescent="0.3">
      <c r="A22" s="22"/>
      <c r="B22" s="22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  <row r="23" spans="1:14" ht="18.75" x14ac:dyDescent="0.3">
      <c r="A23" s="22"/>
      <c r="B23" s="22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8.75" x14ac:dyDescent="0.3">
      <c r="A24" s="22"/>
      <c r="B24" s="22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</row>
  </sheetData>
  <mergeCells count="19">
    <mergeCell ref="A16:N16"/>
    <mergeCell ref="A17:B17"/>
    <mergeCell ref="B19:E19"/>
    <mergeCell ref="A8:L8"/>
    <mergeCell ref="A9:N9"/>
    <mergeCell ref="A10:N10"/>
    <mergeCell ref="A11:N11"/>
    <mergeCell ref="A13:N13"/>
    <mergeCell ref="A14:N14"/>
    <mergeCell ref="I12:K12"/>
    <mergeCell ref="B12:E12"/>
    <mergeCell ref="A1:N1"/>
    <mergeCell ref="A2:A3"/>
    <mergeCell ref="B2:B3"/>
    <mergeCell ref="C2:C3"/>
    <mergeCell ref="D2:D3"/>
    <mergeCell ref="E2:G2"/>
    <mergeCell ref="H2:J2"/>
    <mergeCell ref="K2:N2"/>
  </mergeCells>
  <phoneticPr fontId="0" type="noConversion"/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Виктория</cp:lastModifiedBy>
  <cp:lastPrinted>2026-05-19T04:02:15Z</cp:lastPrinted>
  <dcterms:created xsi:type="dcterms:W3CDTF">2021-06-11T10:51:32Z</dcterms:created>
  <dcterms:modified xsi:type="dcterms:W3CDTF">2026-06-17T10:01:34Z</dcterms:modified>
</cp:coreProperties>
</file>