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</sheets>
  <definedNames>
    <definedName name="_xlnm._FilterDatabase" localSheetId="1" hidden="1">Лист2!$A$1:$M$13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2" l="1"/>
  <c r="M12" i="2"/>
  <c r="M11" i="2"/>
  <c r="M10" i="2"/>
  <c r="M9" i="2"/>
  <c r="M7" i="2"/>
  <c r="M8" i="2"/>
  <c r="M6" i="2"/>
  <c r="M5" i="2"/>
  <c r="M4" i="2"/>
  <c r="M3" i="2"/>
  <c r="M2" i="2"/>
  <c r="K9" i="1" l="1"/>
  <c r="T12" i="1" l="1"/>
  <c r="L12" i="1"/>
  <c r="K7" i="1"/>
  <c r="Q6" i="1"/>
  <c r="R6" i="1" s="1"/>
  <c r="K6" i="1"/>
  <c r="K12" i="1" l="1"/>
  <c r="R12" i="1"/>
  <c r="S12" i="1" l="1"/>
  <c r="U12" i="1" l="1"/>
  <c r="X12" i="1" s="1"/>
  <c r="Y12" i="1" s="1"/>
  <c r="Y3" i="1" l="1"/>
</calcChain>
</file>

<file path=xl/sharedStrings.xml><?xml version="1.0" encoding="utf-8"?>
<sst xmlns="http://schemas.openxmlformats.org/spreadsheetml/2006/main" count="149" uniqueCount="77">
  <si>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</si>
  <si>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</si>
  <si>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</si>
  <si>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</si>
  <si>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</si>
  <si>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</si>
  <si>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</si>
  <si>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</si>
  <si>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</si>
  <si>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</si>
  <si>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</si>
  <si>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</si>
  <si>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</si>
  <si>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</si>
  <si>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</si>
  <si>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</si>
  <si>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</si>
  <si>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</si>
  <si>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</si>
  <si>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</si>
  <si>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</si>
  <si>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</si>
  <si>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r>
      <rPr>
        <sz val="11"/>
        <color rgb="FF000000"/>
        <rFont val="Times New Roman"/>
        <family val="1"/>
        <charset val="204"/>
      </rP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НДС, руб.</t>
    </r>
  </si>
  <si>
    <t xml:space="preserve">№ реестровой записи
</t>
  </si>
  <si>
    <r>
      <rPr>
        <sz val="11"/>
        <color rgb="FF000000"/>
        <rFont val="Times New Roman"/>
        <family val="1"/>
        <charset val="204"/>
      </rP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НДС, руб</t>
    </r>
    <r>
      <rPr>
        <sz val="11"/>
        <color rgb="FF000000"/>
        <rFont val="Times New Roman"/>
        <family val="1"/>
        <charset val="204"/>
      </rPr>
      <t>.</t>
    </r>
  </si>
  <si>
    <t>Цена Средневзвешанная, руб.</t>
  </si>
  <si>
    <t xml:space="preserve">КП 1 </t>
  </si>
  <si>
    <t>21.20.21.120</t>
  </si>
  <si>
    <t>мл</t>
  </si>
  <si>
    <t>1210,80/10/1,0</t>
  </si>
  <si>
    <t>ВАКЦИНА ДЛЯ ПРОФИЛАКТИКИ ВИРУСНОГО ГЕПАТИТА B</t>
  </si>
  <si>
    <t>Суспензия для внутримышечного введения, 0.02 мг/мл</t>
  </si>
  <si>
    <t xml:space="preserve">Средневзвешенная цена 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</si>
  <si>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</si>
  <si>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</si>
  <si>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</si>
  <si>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</si>
  <si>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</si>
  <si>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</si>
  <si>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</si>
  <si>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</si>
  <si>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</si>
  <si>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</si>
  <si>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</si>
  <si>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</si>
  <si>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Вакцина для профилактики вирусного гепатита B</t>
  </si>
  <si>
    <t>Регевак® В (Вакцина против гепатита В, рекомбинантная дрожжевая жидкая)</t>
  </si>
  <si>
    <t>суспензия для внутримышечного введения, 20 мкг/мл, 1 мл - ампулы (10)  - пачки картонные</t>
  </si>
  <si>
    <t xml:space="preserve">Вл.Вып.к.Перв.Уп.Втор.Уп.Пр.Акционерное общество "Биннофарм" (АО "Биннофарм"), Россия (7735518627); </t>
  </si>
  <si>
    <t>J07BC01</t>
  </si>
  <si>
    <t>Р N003741/01</t>
  </si>
  <si>
    <t>01.11.2022 
1405/20-22</t>
  </si>
  <si>
    <t>4610004580178</t>
  </si>
  <si>
    <t>суспензия для внутримышечного введения, 20 мкг/мл, 0.5 мл - ампулы (10)  - пачки картонные</t>
  </si>
  <si>
    <t>4610004580055</t>
  </si>
  <si>
    <t>суспензия для внутримышечного введения, 20 мкг/мл, 1 мл - ампула (10)  - пачка картонная</t>
  </si>
  <si>
    <t>05.04.2023 
397/20-23</t>
  </si>
  <si>
    <t>суспензия для внутримышечного введения, 20 мкг/мл, 0.5 мл - ампула (10)  - пачка картонная</t>
  </si>
  <si>
    <t>суспензия для внутримышечного введения, 20 мкг/мл, 0.5 мл - ампула (10)  - пачка  картонная</t>
  </si>
  <si>
    <t>ЛП-№(000539)-(РГ-RU)</t>
  </si>
  <si>
    <t>26.04.2024 
557/20-24</t>
  </si>
  <si>
    <t>суспензия для внутримышечного введения, 20 мкг/мл, 1 мл - ампула (10)  - пачка  картонная</t>
  </si>
  <si>
    <t>19.03.2025 
287/20-25</t>
  </si>
  <si>
    <t>07.04.2026 
517/25-26</t>
  </si>
  <si>
    <t>Вакцина гепатита В рекомбинантная дрожжевая</t>
  </si>
  <si>
    <t>суспензия для внутримышечного введения, 0.5 мл,  - ампулы (10)  - пачки картонные- для лечебно-профилактических учреждений</t>
  </si>
  <si>
    <t xml:space="preserve">Вл.Закрытое акционерное общество Научно-производственная компания "КОМБИОТЕХ" (ЗАО НПК "КОМБИОТЕХ"), Россия (7709067311); Вып.к.Перв.Уп.Втор.Уп.Пр.Открытое акционерное общество "Фармстандарт-Уфимский витаминный завод" (ОАО "Фармстандарт-УфаВИТА"), Россия (0274036993); </t>
  </si>
  <si>
    <t>ЛП-№(013422)-(РГ-RU)</t>
  </si>
  <si>
    <t>28.04.2026 
25-7-4361520-ОПР-изм</t>
  </si>
  <si>
    <t>4601808016567</t>
  </si>
  <si>
    <t>суспензия для внутримышечного введения, 1 мл,  - ампулы (10)  - пачки картонные- для лечебно-профилактических учреждений</t>
  </si>
  <si>
    <t>4601808016574</t>
  </si>
  <si>
    <t>Цена</t>
  </si>
  <si>
    <t>№ 1165402554126000016</t>
  </si>
  <si>
    <t>https://zakupki.gov.ru/epz/contract/contractCard/payment-info-and-target-of-order.html?reestrNumber=1165402554126000016&amp;contractInfoId=107719088</t>
  </si>
  <si>
    <t>№ 1623101379126000068</t>
  </si>
  <si>
    <t>https://zakupki.gov.ru/epz/contract/contractCard/payment-info-and-target-of-order.html?reestrNumber=1623101379126000068&amp;contractInfoId=109697261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</si>
</sst>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\ _₽_-;\-* #,##0.00\ _₽_-;_-* \-??\ _₽_-;_-@_-"/>
    <numFmt numFmtId="166" formatCode="_-* #,##0.000\ _₽_-;\-* #,##0.000\ _₽_-;_-* \-??\ _₽_-;_-@_-"/>
    <numFmt numFmtId="167" formatCode="#,##0.00_ ;\-#,##0.00\ "/>
    <numFmt numFmtId="168" formatCode="_-* #,##0.000\ _₽_-;\-* #,##0.000\ _₽_-;_-* \-???\ _₽_-;_-@_-"/>
    <numFmt numFmtId="169" formatCode="[$-10419]###\ ###"/>
    <numFmt numFmtId="170" formatCode="[$-10419]###\ ###\ ##0.0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5F5F5"/>
        <bgColor indexed="0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105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6" fontId="1" fillId="0" borderId="2" xfId="1" applyNumberFormat="1" applyFont="1" applyBorder="1" applyAlignment="1" applyProtection="1">
      <alignment horizontal="center" vertical="top" wrapText="1"/>
      <protection locked="0"/>
    </xf>
    <xf numFmtId="166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164" fontId="1" fillId="4" borderId="4" xfId="1" applyFont="1" applyFill="1" applyBorder="1" applyAlignment="1" applyProtection="1">
      <alignment horizontal="center" vertical="top" wrapText="1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0" fontId="7" fillId="6" borderId="2" xfId="0" applyFont="1" applyFill="1" applyBorder="1" applyAlignment="1">
      <alignment horizontal="center" vertical="top"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4" fontId="1" fillId="4" borderId="5" xfId="0" applyNumberFormat="1" applyFont="1" applyFill="1" applyBorder="1" applyAlignment="1">
      <alignment horizontal="center" vertical="top" wrapText="1"/>
    </xf>
    <xf numFmtId="167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5" xfId="1" applyFont="1" applyFill="1" applyBorder="1" applyAlignment="1" applyProtection="1">
      <alignment horizontal="center" vertical="top" wrapText="1"/>
    </xf>
    <xf numFmtId="43" fontId="1" fillId="4" borderId="4" xfId="1" applyNumberFormat="1" applyFont="1" applyFill="1" applyBorder="1" applyAlignment="1" applyProtection="1">
      <alignment horizontal="center" vertical="top" wrapText="1"/>
    </xf>
    <xf numFmtId="4" fontId="1" fillId="0" borderId="5" xfId="0" applyNumberFormat="1" applyFont="1" applyBorder="1" applyAlignment="1" applyProtection="1">
      <alignment horizontal="center" vertical="top" wrapText="1"/>
      <protection locked="0"/>
    </xf>
    <xf numFmtId="164" fontId="1" fillId="0" borderId="4" xfId="1" applyFont="1" applyBorder="1" applyAlignment="1" applyProtection="1">
      <alignment horizontal="center" vertical="top" wrapText="1"/>
      <protection locked="0"/>
    </xf>
    <xf numFmtId="0" fontId="8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7" borderId="8" xfId="0" applyFont="1" applyFill="1" applyBorder="1" applyAlignment="1" applyProtection="1">
      <alignment horizontal="center" vertical="center" wrapText="1" readingOrder="1"/>
      <protection locked="0"/>
    </xf>
    <xf numFmtId="0" fontId="8" fillId="7" borderId="9" xfId="0" applyFont="1" applyFill="1" applyBorder="1" applyAlignment="1" applyProtection="1">
      <alignment horizontal="center" vertical="center" wrapText="1" readingOrder="1"/>
      <protection locked="0"/>
    </xf>
    <xf numFmtId="0" fontId="9" fillId="0" borderId="10" xfId="0" applyFont="1" applyBorder="1" applyAlignment="1" applyProtection="1">
      <alignment horizontal="left" vertical="top" wrapText="1" readingOrder="1"/>
      <protection locked="0"/>
    </xf>
    <xf numFmtId="0" fontId="9" fillId="0" borderId="11" xfId="0" applyFont="1" applyBorder="1" applyAlignment="1" applyProtection="1">
      <alignment vertical="top" wrapText="1" readingOrder="1"/>
      <protection locked="0"/>
    </xf>
    <xf numFmtId="169" fontId="9" fillId="0" borderId="11" xfId="0" applyNumberFormat="1" applyFont="1" applyBorder="1" applyAlignment="1" applyProtection="1">
      <alignment horizontal="center" vertical="top" wrapText="1" readingOrder="1"/>
      <protection locked="0"/>
    </xf>
    <xf numFmtId="170" fontId="9" fillId="0" borderId="11" xfId="0" applyNumberFormat="1" applyFont="1" applyBorder="1" applyAlignment="1" applyProtection="1">
      <alignment vertical="top" wrapText="1" readingOrder="1"/>
      <protection locked="0"/>
    </xf>
    <xf numFmtId="0" fontId="9" fillId="0" borderId="11" xfId="0" applyFont="1" applyBorder="1" applyAlignment="1" applyProtection="1">
      <alignment horizontal="center" vertical="top" wrapText="1" readingOrder="1"/>
      <protection locked="0"/>
    </xf>
    <xf numFmtId="0" fontId="10" fillId="0" borderId="11" xfId="0" applyFont="1" applyBorder="1" applyAlignment="1" applyProtection="1">
      <alignment horizontal="center" vertical="top" wrapText="1" readingOrder="1"/>
      <protection locked="0"/>
    </xf>
    <xf numFmtId="14" fontId="10" fillId="0" borderId="12" xfId="0" applyNumberFormat="1" applyFont="1" applyBorder="1" applyAlignment="1" applyProtection="1">
      <alignment horizontal="center" vertical="top" wrapText="1" readingOrder="1"/>
      <protection locked="0"/>
    </xf>
    <xf numFmtId="0" fontId="8" fillId="7" borderId="13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4" fillId="0" borderId="5" xfId="2" applyBorder="1" applyAlignment="1">
      <alignment wrapText="1"/>
    </xf>
    <xf numFmtId="0" fontId="4" fillId="0" borderId="5" xfId="2" applyBorder="1" applyAlignment="1" applyProtection="1">
      <alignment wrapText="1"/>
    </xf>
    <xf numFmtId="4" fontId="1" fillId="0" borderId="5" xfId="0" applyNumberFormat="1" applyFont="1" applyBorder="1" applyAlignment="1">
      <alignment vertical="top" wrapText="1"/>
    </xf>
    <xf numFmtId="43" fontId="1" fillId="0" borderId="5" xfId="1" applyNumberFormat="1" applyFont="1" applyBorder="1" applyAlignment="1" applyProtection="1">
      <alignment vertical="top" wrapText="1"/>
    </xf>
    <xf numFmtId="0" fontId="4" fillId="0" borderId="5" xfId="2" applyFill="1" applyBorder="1" applyAlignment="1" applyProtection="1">
      <alignment wrapText="1"/>
    </xf>
    <xf numFmtId="167" fontId="1" fillId="0" borderId="5" xfId="1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>
      <alignment horizontal="left" vertical="top" wrapText="1"/>
    </xf>
    <xf numFmtId="49" fontId="4" fillId="0" borderId="5" xfId="2" applyNumberFormat="1" applyBorder="1" applyAlignment="1" applyProtection="1">
      <alignment horizontal="center" vertical="top" wrapText="1"/>
      <protection locked="0"/>
    </xf>
    <xf numFmtId="43" fontId="1" fillId="0" borderId="5" xfId="1" applyNumberFormat="1" applyFont="1" applyFill="1" applyBorder="1" applyAlignment="1" applyProtection="1">
      <alignment vertical="top" wrapText="1"/>
    </xf>
    <xf numFmtId="14" fontId="0" fillId="0" borderId="0" xfId="0" applyNumberFormat="1" applyFont="1" applyAlignment="1">
      <alignment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6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164" fontId="1" fillId="4" borderId="5" xfId="1" applyFont="1" applyFill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1623101379126000068" TargetMode="External"/><Relationship Id="rId1" Type="http://schemas.openxmlformats.org/officeDocument/2006/relationships/hyperlink" Target="https://zakupki.gov.ru/epz/contract/contractCard/common-info.html?reestrNumber=116540255412600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4"/>
  <sheetViews>
    <sheetView tabSelected="1" zoomScale="62" zoomScaleNormal="62" workbookViewId="0">
      <selection activeCell="Y12" sqref="Y12"/>
    </sheetView>
  </sheetViews>
  <sheetFormatPr defaultColWidth="9.140625" defaultRowHeight="15" x14ac:dyDescent="0.25"/>
  <cols>
    <col min="1" max="1" width="5.7109375" style="1" customWidth="1"/>
    <col min="2" max="2" width="15.85546875" style="1" customWidth="1"/>
    <col min="3" max="3" width="18.5703125" style="1" customWidth="1"/>
    <col min="4" max="4" width="13" style="1" customWidth="1"/>
    <col min="5" max="5" width="6.7109375" style="1" customWidth="1"/>
    <col min="6" max="6" width="11.140625" style="1" customWidth="1"/>
    <col min="7" max="7" width="24" style="1" customWidth="1"/>
    <col min="8" max="8" width="14.140625" style="1" customWidth="1"/>
    <col min="9" max="9" width="18.42578125" style="1" customWidth="1"/>
    <col min="10" max="10" width="12.5703125" style="1" customWidth="1"/>
    <col min="11" max="11" width="12.140625" style="1" customWidth="1"/>
    <col min="12" max="12" width="14.28515625" style="1" customWidth="1"/>
    <col min="13" max="13" width="15.42578125" style="1" customWidth="1"/>
    <col min="14" max="14" width="19.7109375" style="1" customWidth="1"/>
    <col min="15" max="15" width="10" style="1" customWidth="1"/>
    <col min="16" max="16" width="12.28515625" style="1" customWidth="1"/>
    <col min="17" max="17" width="15.5703125" style="1" customWidth="1"/>
    <col min="18" max="18" width="13.140625" style="1" customWidth="1"/>
    <col min="19" max="19" width="10.7109375" style="1" customWidth="1"/>
    <col min="20" max="20" width="9.140625" style="1"/>
    <col min="21" max="21" width="9.5703125" style="1" bestFit="1" customWidth="1"/>
    <col min="22" max="23" width="9.140625" style="1"/>
    <col min="24" max="24" width="16.42578125" style="1" customWidth="1"/>
    <col min="25" max="25" width="20.140625" style="1" customWidth="1"/>
    <col min="26" max="26" width="14.42578125" style="1" customWidth="1"/>
    <col min="27" max="27" width="13.7109375" style="1" customWidth="1"/>
    <col min="28" max="28" width="9.140625" style="1"/>
    <col min="29" max="29" width="11.85546875" style="1" customWidth="1"/>
    <col min="30" max="1020" width="9.140625" style="1"/>
  </cols>
  <sheetData>
    <row r="1" spans="1:28" s="10" customFormat="1" x14ac:dyDescent="0.25">
      <c r="A1" s="2"/>
      <c r="B1" s="2"/>
      <c r="C1" s="2"/>
      <c r="D1" s="2"/>
      <c r="E1" s="2"/>
      <c r="F1" s="2"/>
      <c r="G1" s="3"/>
      <c r="H1" s="3"/>
      <c r="I1" s="3"/>
      <c r="J1" s="4"/>
      <c r="K1" s="2"/>
      <c r="L1" s="5"/>
      <c r="M1" s="6"/>
      <c r="N1" s="6"/>
      <c r="O1" s="7"/>
      <c r="P1" s="7"/>
      <c r="Q1" s="4"/>
      <c r="R1" s="2"/>
      <c r="S1" s="2"/>
      <c r="T1" s="2"/>
      <c r="U1" s="2"/>
      <c r="V1" s="8"/>
      <c r="W1" s="8"/>
      <c r="X1" s="2"/>
      <c r="Y1" s="9"/>
      <c r="Z1" s="2"/>
      <c r="AA1" s="2"/>
    </row>
    <row r="2" spans="1:28" s="10" customFormat="1" ht="153" customHeight="1" x14ac:dyDescent="0.25">
      <c r="A2" s="2"/>
      <c r="B2" s="92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5"/>
      <c r="M2" s="6"/>
      <c r="N2" s="6"/>
      <c r="O2" s="7"/>
      <c r="P2" s="7"/>
      <c r="Q2" s="4"/>
      <c r="R2" s="2"/>
      <c r="S2" s="2"/>
      <c r="T2" s="2"/>
      <c r="U2" s="2"/>
      <c r="V2" s="8"/>
      <c r="W2" s="8"/>
      <c r="X2" s="2"/>
      <c r="Y2" s="9"/>
      <c r="Z2" s="2"/>
      <c r="AA2" s="2"/>
    </row>
    <row r="3" spans="1:28" s="10" customFormat="1" ht="15" customHeight="1" x14ac:dyDescent="0.25">
      <c r="A3" s="2"/>
      <c r="B3" s="2"/>
      <c r="C3" s="2"/>
      <c r="D3" s="2"/>
      <c r="E3" s="2"/>
      <c r="F3" s="2"/>
      <c r="G3" s="3"/>
      <c r="H3" s="3"/>
      <c r="I3" s="3"/>
      <c r="J3" s="4"/>
      <c r="K3" s="11"/>
      <c r="L3" s="5"/>
      <c r="M3" s="6"/>
      <c r="N3" s="6"/>
      <c r="O3" s="7"/>
      <c r="P3" s="7"/>
      <c r="Q3" s="4"/>
      <c r="R3" s="4"/>
      <c r="S3" s="93" t="s">
        <v>1</v>
      </c>
      <c r="T3" s="93"/>
      <c r="U3" s="93"/>
      <c r="V3" s="93"/>
      <c r="W3" s="93"/>
      <c r="X3" s="93"/>
      <c r="Y3" s="12">
        <f>SUBTOTAL(9,Y5:Y12)</f>
        <v>12048.400000000001</v>
      </c>
      <c r="Z3" s="13"/>
      <c r="AA3" s="13"/>
    </row>
    <row r="4" spans="1:28" ht="87.75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83" t="s">
        <v>8</v>
      </c>
      <c r="H4" s="84"/>
      <c r="I4" s="84"/>
      <c r="J4" s="84"/>
      <c r="K4" s="85"/>
      <c r="L4" s="15" t="s">
        <v>9</v>
      </c>
      <c r="M4" s="86" t="s">
        <v>32</v>
      </c>
      <c r="N4" s="87"/>
      <c r="O4" s="87"/>
      <c r="P4" s="87"/>
      <c r="Q4" s="87"/>
      <c r="R4" s="88"/>
      <c r="S4" s="16" t="s">
        <v>10</v>
      </c>
      <c r="T4" s="17" t="s">
        <v>11</v>
      </c>
      <c r="U4" s="16" t="s">
        <v>12</v>
      </c>
      <c r="V4" s="18" t="s">
        <v>13</v>
      </c>
      <c r="W4" s="18" t="s">
        <v>14</v>
      </c>
      <c r="X4" s="19" t="s">
        <v>15</v>
      </c>
      <c r="Y4" s="20" t="s">
        <v>16</v>
      </c>
    </row>
    <row r="5" spans="1:28" ht="30" customHeight="1" x14ac:dyDescent="0.25">
      <c r="A5" s="96">
        <v>1</v>
      </c>
      <c r="B5" s="101" t="s">
        <v>30</v>
      </c>
      <c r="C5" s="101" t="s">
        <v>31</v>
      </c>
      <c r="D5" s="101" t="s">
        <v>27</v>
      </c>
      <c r="E5" s="96" t="s">
        <v>28</v>
      </c>
      <c r="F5" s="94">
        <v>130</v>
      </c>
      <c r="G5" s="22" t="s">
        <v>17</v>
      </c>
      <c r="H5" s="22" t="s">
        <v>18</v>
      </c>
      <c r="I5" s="22" t="s">
        <v>19</v>
      </c>
      <c r="J5" s="23" t="s">
        <v>20</v>
      </c>
      <c r="K5" s="24" t="s">
        <v>21</v>
      </c>
      <c r="L5" s="25" t="s">
        <v>22</v>
      </c>
      <c r="M5" s="26" t="s">
        <v>23</v>
      </c>
      <c r="N5" s="22" t="s">
        <v>18</v>
      </c>
      <c r="O5" s="27" t="s">
        <v>20</v>
      </c>
      <c r="P5" s="23" t="s">
        <v>7</v>
      </c>
      <c r="Q5" s="23" t="s">
        <v>24</v>
      </c>
      <c r="R5" s="24" t="s">
        <v>25</v>
      </c>
      <c r="S5" s="90"/>
      <c r="T5" s="98"/>
      <c r="U5" s="90"/>
      <c r="V5" s="99"/>
      <c r="W5" s="99"/>
      <c r="X5" s="100"/>
      <c r="Y5" s="89"/>
      <c r="Z5" s="28"/>
      <c r="AA5" s="28"/>
      <c r="AB5" s="28"/>
    </row>
    <row r="6" spans="1:28" ht="30" customHeight="1" x14ac:dyDescent="0.25">
      <c r="A6" s="96"/>
      <c r="B6" s="101"/>
      <c r="C6" s="101"/>
      <c r="D6" s="101"/>
      <c r="E6" s="96"/>
      <c r="F6" s="94"/>
      <c r="G6" s="73" t="s">
        <v>73</v>
      </c>
      <c r="H6" s="74" t="s">
        <v>74</v>
      </c>
      <c r="I6" s="75"/>
      <c r="J6" s="76">
        <v>125.46</v>
      </c>
      <c r="K6" s="54">
        <f>ROUND((J6-(J6*10/110)),2)</f>
        <v>114.05</v>
      </c>
      <c r="L6" s="29">
        <v>84.25</v>
      </c>
      <c r="M6" s="30"/>
      <c r="N6" s="31"/>
      <c r="O6" s="32"/>
      <c r="P6" s="32"/>
      <c r="Q6" s="21">
        <f>ROUND((O6-(O6*10/110)),2)</f>
        <v>0</v>
      </c>
      <c r="R6" s="16">
        <f>P6*Q6</f>
        <v>0</v>
      </c>
      <c r="S6" s="90"/>
      <c r="T6" s="98"/>
      <c r="U6" s="90"/>
      <c r="V6" s="99"/>
      <c r="W6" s="99"/>
      <c r="X6" s="100"/>
      <c r="Y6" s="89"/>
      <c r="Z6" s="28"/>
      <c r="AA6" s="28"/>
      <c r="AB6" s="28"/>
    </row>
    <row r="7" spans="1:28" ht="30" customHeight="1" x14ac:dyDescent="0.25">
      <c r="A7" s="96"/>
      <c r="B7" s="101"/>
      <c r="C7" s="101"/>
      <c r="D7" s="101"/>
      <c r="E7" s="96"/>
      <c r="F7" s="94"/>
      <c r="G7" s="73" t="s">
        <v>75</v>
      </c>
      <c r="H7" s="77" t="s">
        <v>76</v>
      </c>
      <c r="I7" s="78"/>
      <c r="J7" s="76">
        <v>113.96</v>
      </c>
      <c r="K7" s="54">
        <f>ROUND((J7-(J7*10/110)),2)</f>
        <v>103.6</v>
      </c>
      <c r="L7" s="29"/>
      <c r="M7" s="30"/>
      <c r="N7" s="33"/>
      <c r="O7" s="32"/>
      <c r="P7" s="32"/>
      <c r="Q7" s="21"/>
      <c r="R7" s="16"/>
      <c r="S7" s="90"/>
      <c r="T7" s="98"/>
      <c r="U7" s="90"/>
      <c r="V7" s="99"/>
      <c r="W7" s="99"/>
      <c r="X7" s="100"/>
      <c r="Y7" s="89"/>
      <c r="Z7" s="28"/>
      <c r="AA7" s="28"/>
      <c r="AB7" s="28"/>
    </row>
    <row r="8" spans="1:28" ht="30" customHeight="1" x14ac:dyDescent="0.25">
      <c r="A8" s="96"/>
      <c r="B8" s="101"/>
      <c r="C8" s="101"/>
      <c r="D8" s="101"/>
      <c r="E8" s="103"/>
      <c r="F8" s="94"/>
      <c r="G8" s="79"/>
      <c r="H8" s="80"/>
      <c r="I8" s="78"/>
      <c r="J8" s="81"/>
      <c r="K8" s="54"/>
      <c r="L8" s="34"/>
      <c r="M8" s="35"/>
      <c r="N8" s="33"/>
      <c r="O8" s="36"/>
      <c r="P8" s="32"/>
      <c r="Q8" s="21"/>
      <c r="R8" s="16"/>
      <c r="S8" s="90"/>
      <c r="T8" s="90"/>
      <c r="U8" s="90"/>
      <c r="V8" s="90"/>
      <c r="W8" s="90"/>
      <c r="X8" s="90"/>
      <c r="Y8" s="90"/>
      <c r="Z8" s="28"/>
      <c r="AA8" s="28"/>
      <c r="AB8" s="28"/>
    </row>
    <row r="9" spans="1:28" ht="30" customHeight="1" x14ac:dyDescent="0.25">
      <c r="A9" s="97"/>
      <c r="B9" s="102"/>
      <c r="C9" s="102"/>
      <c r="D9" s="102"/>
      <c r="E9" s="104"/>
      <c r="F9" s="95"/>
      <c r="G9" s="79" t="s">
        <v>26</v>
      </c>
      <c r="H9" s="80"/>
      <c r="I9" s="78" t="s">
        <v>29</v>
      </c>
      <c r="J9" s="81">
        <v>121.08</v>
      </c>
      <c r="K9" s="58">
        <f t="shared" ref="K9" si="0">ROUND((J9-(J9*10/110)),2)</f>
        <v>110.07</v>
      </c>
      <c r="L9" s="39"/>
      <c r="M9" s="40"/>
      <c r="N9" s="37"/>
      <c r="O9" s="59"/>
      <c r="P9" s="60"/>
      <c r="Q9" s="57"/>
      <c r="R9" s="55"/>
      <c r="S9" s="90"/>
      <c r="T9" s="90"/>
      <c r="U9" s="90"/>
      <c r="V9" s="90"/>
      <c r="W9" s="90"/>
      <c r="X9" s="90"/>
      <c r="Y9" s="90"/>
      <c r="Z9" s="28"/>
      <c r="AA9" s="28"/>
      <c r="AB9" s="28"/>
    </row>
    <row r="10" spans="1:28" ht="30" customHeight="1" x14ac:dyDescent="0.25">
      <c r="A10" s="97"/>
      <c r="B10" s="102"/>
      <c r="C10" s="102"/>
      <c r="D10" s="102"/>
      <c r="E10" s="104"/>
      <c r="F10" s="95"/>
      <c r="G10" s="79"/>
      <c r="H10" s="80"/>
      <c r="I10" s="78"/>
      <c r="J10" s="81"/>
      <c r="K10" s="58"/>
      <c r="L10" s="39"/>
      <c r="M10" s="40"/>
      <c r="N10" s="37"/>
      <c r="O10" s="59"/>
      <c r="P10" s="60"/>
      <c r="Q10" s="57"/>
      <c r="R10" s="55"/>
      <c r="S10" s="90"/>
      <c r="T10" s="90"/>
      <c r="U10" s="90"/>
      <c r="V10" s="90"/>
      <c r="W10" s="90"/>
      <c r="X10" s="90"/>
      <c r="Y10" s="90"/>
      <c r="Z10" s="28"/>
      <c r="AA10" s="28"/>
      <c r="AB10" s="28"/>
    </row>
    <row r="11" spans="1:28" ht="30" customHeight="1" x14ac:dyDescent="0.25">
      <c r="A11" s="96"/>
      <c r="B11" s="101"/>
      <c r="C11" s="101"/>
      <c r="D11" s="101"/>
      <c r="E11" s="103"/>
      <c r="F11" s="94"/>
      <c r="G11" s="79"/>
      <c r="H11" s="80"/>
      <c r="I11" s="78"/>
      <c r="J11" s="81"/>
      <c r="K11" s="38"/>
      <c r="L11" s="39"/>
      <c r="M11" s="40"/>
      <c r="N11" s="37"/>
      <c r="O11" s="36"/>
      <c r="P11" s="41"/>
      <c r="Q11" s="21"/>
      <c r="R11" s="16"/>
      <c r="S11" s="90"/>
      <c r="T11" s="90"/>
      <c r="U11" s="90"/>
      <c r="V11" s="90"/>
      <c r="W11" s="90"/>
      <c r="X11" s="90"/>
      <c r="Y11" s="90"/>
      <c r="Z11" s="28"/>
      <c r="AA11" s="28"/>
      <c r="AB11" s="28"/>
    </row>
    <row r="12" spans="1:28" ht="30" customHeight="1" x14ac:dyDescent="0.25">
      <c r="A12" s="42"/>
      <c r="B12" s="53"/>
      <c r="C12" s="53"/>
      <c r="D12" s="53"/>
      <c r="E12" s="42"/>
      <c r="F12" s="42"/>
      <c r="G12" s="91"/>
      <c r="H12" s="91"/>
      <c r="I12" s="44"/>
      <c r="J12" s="43"/>
      <c r="K12" s="43">
        <f>IFERROR(SMALL(K6:K11,COUNTIF(K6:K11,0)+1),0)</f>
        <v>103.6</v>
      </c>
      <c r="L12" s="43">
        <f>IFERROR(SMALL(L6:L7,COUNTIF(L6:L7,0)+1),0)</f>
        <v>84.25</v>
      </c>
      <c r="M12" s="45"/>
      <c r="N12" s="45"/>
      <c r="O12" s="46"/>
      <c r="P12" s="46"/>
      <c r="Q12" s="43"/>
      <c r="R12" s="47">
        <f>IFERROR((R6+R7+#REF!+R8+R11)/(P6+P7+#REF!+P8+P11),0)</f>
        <v>0</v>
      </c>
      <c r="S12" s="43">
        <f>IFERROR((SMALL(K12:R12,COUNTIF(K12:R12,0)+1)),0)</f>
        <v>84.25</v>
      </c>
      <c r="T12" s="43">
        <f>T5</f>
        <v>0</v>
      </c>
      <c r="U12" s="48">
        <f>ROUND((S12+(S12*W12)+((S12+(S12*W12))*V12)),2)</f>
        <v>92.68</v>
      </c>
      <c r="V12" s="49">
        <v>0.1</v>
      </c>
      <c r="W12" s="49"/>
      <c r="X12" s="56">
        <f>IFERROR((SMALL(T12:U12,COUNTIF(T12:U12,0)+1)),0)</f>
        <v>92.68</v>
      </c>
      <c r="Y12" s="50">
        <f>X12*F5</f>
        <v>12048.400000000001</v>
      </c>
      <c r="Z12" s="51"/>
      <c r="AA12" s="52"/>
      <c r="AB12" s="28"/>
    </row>
    <row r="14" spans="1:28" x14ac:dyDescent="0.25">
      <c r="B14" s="82">
        <v>46195</v>
      </c>
    </row>
  </sheetData>
  <mergeCells count="18">
    <mergeCell ref="A5:A11"/>
    <mergeCell ref="B5:B11"/>
    <mergeCell ref="C5:C11"/>
    <mergeCell ref="D5:D11"/>
    <mergeCell ref="E5:E11"/>
    <mergeCell ref="G4:K4"/>
    <mergeCell ref="M4:R4"/>
    <mergeCell ref="Y5:Y11"/>
    <mergeCell ref="G12:H12"/>
    <mergeCell ref="B2:K2"/>
    <mergeCell ref="S3:X3"/>
    <mergeCell ref="F5:F11"/>
    <mergeCell ref="S5:S11"/>
    <mergeCell ref="T5:T11"/>
    <mergeCell ref="U5:U11"/>
    <mergeCell ref="V5:V11"/>
    <mergeCell ref="W5:W11"/>
    <mergeCell ref="X5:X11"/>
  </mergeCells>
  <hyperlinks>
    <hyperlink ref="G6" r:id="rId1" display="https://zakupki.gov.ru/epz/contract/contractCard/common-info.html?reestrNumber=1165402554126000016"/>
    <hyperlink ref="G7" r:id="rId2" display="https://zakupki.gov.ru/epz/contract/contractCard/common-info.html?reestrNumber=1623101379126000068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10" workbookViewId="0">
      <selection activeCell="A15" sqref="A15"/>
    </sheetView>
  </sheetViews>
  <sheetFormatPr defaultRowHeight="15" x14ac:dyDescent="0.25"/>
  <cols>
    <col min="1" max="1" width="21" customWidth="1"/>
    <col min="2" max="2" width="28" customWidth="1"/>
    <col min="3" max="3" width="50.140625" customWidth="1"/>
    <col min="4" max="4" width="55.28515625" customWidth="1"/>
    <col min="12" max="12" width="13.85546875" customWidth="1"/>
  </cols>
  <sheetData>
    <row r="1" spans="1:13" ht="52.5" x14ac:dyDescent="0.25">
      <c r="A1" s="61" t="s">
        <v>33</v>
      </c>
      <c r="B1" s="62" t="s">
        <v>34</v>
      </c>
      <c r="C1" s="62" t="s">
        <v>35</v>
      </c>
      <c r="D1" s="62" t="s">
        <v>36</v>
      </c>
      <c r="E1" s="62" t="s">
        <v>37</v>
      </c>
      <c r="F1" s="62" t="s">
        <v>38</v>
      </c>
      <c r="G1" s="62" t="s">
        <v>39</v>
      </c>
      <c r="H1" s="62" t="s">
        <v>40</v>
      </c>
      <c r="I1" s="62" t="s">
        <v>41</v>
      </c>
      <c r="J1" s="62" t="s">
        <v>42</v>
      </c>
      <c r="K1" s="62" t="s">
        <v>43</v>
      </c>
      <c r="L1" s="63" t="s">
        <v>44</v>
      </c>
      <c r="M1" s="71" t="s">
        <v>72</v>
      </c>
    </row>
    <row r="2" spans="1:13" ht="60" x14ac:dyDescent="0.25">
      <c r="A2" s="64" t="s">
        <v>45</v>
      </c>
      <c r="B2" s="65" t="s">
        <v>46</v>
      </c>
      <c r="C2" s="65" t="s">
        <v>47</v>
      </c>
      <c r="D2" s="65" t="s">
        <v>48</v>
      </c>
      <c r="E2" s="65" t="s">
        <v>49</v>
      </c>
      <c r="F2" s="66">
        <v>10</v>
      </c>
      <c r="G2" s="67">
        <v>842.5</v>
      </c>
      <c r="H2" s="68"/>
      <c r="I2" s="65" t="s">
        <v>50</v>
      </c>
      <c r="J2" s="68" t="s">
        <v>51</v>
      </c>
      <c r="K2" s="69" t="s">
        <v>52</v>
      </c>
      <c r="L2" s="70">
        <v>44866</v>
      </c>
      <c r="M2" s="72">
        <f>G2/F2/1</f>
        <v>84.25</v>
      </c>
    </row>
    <row r="3" spans="1:13" ht="60" x14ac:dyDescent="0.25">
      <c r="A3" s="64" t="s">
        <v>45</v>
      </c>
      <c r="B3" s="65" t="s">
        <v>46</v>
      </c>
      <c r="C3" s="65" t="s">
        <v>55</v>
      </c>
      <c r="D3" s="65" t="s">
        <v>48</v>
      </c>
      <c r="E3" s="65" t="s">
        <v>49</v>
      </c>
      <c r="F3" s="66">
        <v>10</v>
      </c>
      <c r="G3" s="67">
        <v>881.8</v>
      </c>
      <c r="H3" s="68"/>
      <c r="I3" s="65" t="s">
        <v>50</v>
      </c>
      <c r="J3" s="68" t="s">
        <v>56</v>
      </c>
      <c r="K3" s="69" t="s">
        <v>52</v>
      </c>
      <c r="L3" s="70">
        <v>45021</v>
      </c>
      <c r="M3" s="72">
        <f>G3/F3/1</f>
        <v>88.179999999999993</v>
      </c>
    </row>
    <row r="4" spans="1:13" ht="60" x14ac:dyDescent="0.25">
      <c r="A4" s="64" t="s">
        <v>45</v>
      </c>
      <c r="B4" s="65" t="s">
        <v>46</v>
      </c>
      <c r="C4" s="65" t="s">
        <v>61</v>
      </c>
      <c r="D4" s="65" t="s">
        <v>48</v>
      </c>
      <c r="E4" s="65" t="s">
        <v>49</v>
      </c>
      <c r="F4" s="66">
        <v>10</v>
      </c>
      <c r="G4" s="67">
        <v>915.5</v>
      </c>
      <c r="H4" s="68"/>
      <c r="I4" s="65" t="s">
        <v>59</v>
      </c>
      <c r="J4" s="68" t="s">
        <v>60</v>
      </c>
      <c r="K4" s="69" t="s">
        <v>52</v>
      </c>
      <c r="L4" s="70">
        <v>45408</v>
      </c>
      <c r="M4" s="72">
        <f>G4/F4/1</f>
        <v>91.55</v>
      </c>
    </row>
    <row r="5" spans="1:13" ht="60" x14ac:dyDescent="0.25">
      <c r="A5" s="64" t="s">
        <v>45</v>
      </c>
      <c r="B5" s="65" t="s">
        <v>46</v>
      </c>
      <c r="C5" s="65" t="s">
        <v>55</v>
      </c>
      <c r="D5" s="65" t="s">
        <v>48</v>
      </c>
      <c r="E5" s="65" t="s">
        <v>49</v>
      </c>
      <c r="F5" s="66">
        <v>10</v>
      </c>
      <c r="G5" s="67">
        <v>950.5</v>
      </c>
      <c r="H5" s="68"/>
      <c r="I5" s="65" t="s">
        <v>59</v>
      </c>
      <c r="J5" s="68" t="s">
        <v>62</v>
      </c>
      <c r="K5" s="69" t="s">
        <v>52</v>
      </c>
      <c r="L5" s="70">
        <v>45735</v>
      </c>
      <c r="M5" s="72">
        <f>G5/F5/1</f>
        <v>95.05</v>
      </c>
    </row>
    <row r="6" spans="1:13" ht="60" x14ac:dyDescent="0.25">
      <c r="A6" s="64" t="s">
        <v>45</v>
      </c>
      <c r="B6" s="65" t="s">
        <v>46</v>
      </c>
      <c r="C6" s="65" t="s">
        <v>55</v>
      </c>
      <c r="D6" s="65" t="s">
        <v>48</v>
      </c>
      <c r="E6" s="65" t="s">
        <v>49</v>
      </c>
      <c r="F6" s="66">
        <v>10</v>
      </c>
      <c r="G6" s="67">
        <v>982.8</v>
      </c>
      <c r="H6" s="68"/>
      <c r="I6" s="65" t="s">
        <v>59</v>
      </c>
      <c r="J6" s="68" t="s">
        <v>63</v>
      </c>
      <c r="K6" s="69" t="s">
        <v>52</v>
      </c>
      <c r="L6" s="70">
        <v>46119</v>
      </c>
      <c r="M6" s="72">
        <f>G6/F6/1</f>
        <v>98.28</v>
      </c>
    </row>
    <row r="7" spans="1:13" ht="60" x14ac:dyDescent="0.25">
      <c r="A7" s="64" t="s">
        <v>45</v>
      </c>
      <c r="B7" s="65" t="s">
        <v>46</v>
      </c>
      <c r="C7" s="65" t="s">
        <v>53</v>
      </c>
      <c r="D7" s="65" t="s">
        <v>48</v>
      </c>
      <c r="E7" s="65" t="s">
        <v>49</v>
      </c>
      <c r="F7" s="66">
        <v>10</v>
      </c>
      <c r="G7" s="67">
        <v>755.8</v>
      </c>
      <c r="H7" s="68"/>
      <c r="I7" s="65" t="s">
        <v>50</v>
      </c>
      <c r="J7" s="68" t="s">
        <v>51</v>
      </c>
      <c r="K7" s="69" t="s">
        <v>54</v>
      </c>
      <c r="L7" s="70">
        <v>44866</v>
      </c>
      <c r="M7" s="72">
        <f>G7/F7/0.5</f>
        <v>151.16</v>
      </c>
    </row>
    <row r="8" spans="1:13" ht="90" x14ac:dyDescent="0.25">
      <c r="A8" s="64" t="s">
        <v>45</v>
      </c>
      <c r="B8" s="65" t="s">
        <v>64</v>
      </c>
      <c r="C8" s="65" t="s">
        <v>70</v>
      </c>
      <c r="D8" s="65" t="s">
        <v>66</v>
      </c>
      <c r="E8" s="65" t="s">
        <v>49</v>
      </c>
      <c r="F8" s="66">
        <v>10</v>
      </c>
      <c r="G8" s="67">
        <v>1512</v>
      </c>
      <c r="H8" s="68"/>
      <c r="I8" s="65" t="s">
        <v>67</v>
      </c>
      <c r="J8" s="68" t="s">
        <v>68</v>
      </c>
      <c r="K8" s="69" t="s">
        <v>71</v>
      </c>
      <c r="L8" s="70">
        <v>46140</v>
      </c>
      <c r="M8" s="72">
        <f>G8/F8/1</f>
        <v>151.19999999999999</v>
      </c>
    </row>
    <row r="9" spans="1:13" ht="60" x14ac:dyDescent="0.25">
      <c r="A9" s="64" t="s">
        <v>45</v>
      </c>
      <c r="B9" s="65" t="s">
        <v>46</v>
      </c>
      <c r="C9" s="65" t="s">
        <v>57</v>
      </c>
      <c r="D9" s="65" t="s">
        <v>48</v>
      </c>
      <c r="E9" s="65" t="s">
        <v>49</v>
      </c>
      <c r="F9" s="66">
        <v>10</v>
      </c>
      <c r="G9" s="67">
        <v>791.1</v>
      </c>
      <c r="H9" s="68"/>
      <c r="I9" s="65" t="s">
        <v>50</v>
      </c>
      <c r="J9" s="68" t="s">
        <v>56</v>
      </c>
      <c r="K9" s="69" t="s">
        <v>54</v>
      </c>
      <c r="L9" s="70">
        <v>45021</v>
      </c>
      <c r="M9" s="72">
        <f>G9/F9/0.5</f>
        <v>158.22</v>
      </c>
    </row>
    <row r="10" spans="1:13" ht="60" x14ac:dyDescent="0.25">
      <c r="A10" s="64" t="s">
        <v>45</v>
      </c>
      <c r="B10" s="65" t="s">
        <v>46</v>
      </c>
      <c r="C10" s="65" t="s">
        <v>58</v>
      </c>
      <c r="D10" s="65" t="s">
        <v>48</v>
      </c>
      <c r="E10" s="65" t="s">
        <v>49</v>
      </c>
      <c r="F10" s="66">
        <v>10</v>
      </c>
      <c r="G10" s="67">
        <v>821.3</v>
      </c>
      <c r="H10" s="68"/>
      <c r="I10" s="65" t="s">
        <v>59</v>
      </c>
      <c r="J10" s="68" t="s">
        <v>60</v>
      </c>
      <c r="K10" s="69" t="s">
        <v>54</v>
      </c>
      <c r="L10" s="70">
        <v>45408</v>
      </c>
      <c r="M10" s="72">
        <f>G10/F10/0.5</f>
        <v>164.26</v>
      </c>
    </row>
    <row r="11" spans="1:13" ht="60" x14ac:dyDescent="0.25">
      <c r="A11" s="64" t="s">
        <v>45</v>
      </c>
      <c r="B11" s="65" t="s">
        <v>46</v>
      </c>
      <c r="C11" s="65" t="s">
        <v>57</v>
      </c>
      <c r="D11" s="65" t="s">
        <v>48</v>
      </c>
      <c r="E11" s="65" t="s">
        <v>49</v>
      </c>
      <c r="F11" s="66">
        <v>10</v>
      </c>
      <c r="G11" s="67">
        <v>852.7</v>
      </c>
      <c r="H11" s="68"/>
      <c r="I11" s="65" t="s">
        <v>59</v>
      </c>
      <c r="J11" s="68" t="s">
        <v>62</v>
      </c>
      <c r="K11" s="69" t="s">
        <v>54</v>
      </c>
      <c r="L11" s="70">
        <v>45735</v>
      </c>
      <c r="M11" s="72">
        <f>G11/F11/0.5</f>
        <v>170.54000000000002</v>
      </c>
    </row>
    <row r="12" spans="1:13" ht="60" x14ac:dyDescent="0.25">
      <c r="A12" s="64" t="s">
        <v>45</v>
      </c>
      <c r="B12" s="65" t="s">
        <v>46</v>
      </c>
      <c r="C12" s="65" t="s">
        <v>57</v>
      </c>
      <c r="D12" s="65" t="s">
        <v>48</v>
      </c>
      <c r="E12" s="65" t="s">
        <v>49</v>
      </c>
      <c r="F12" s="66">
        <v>10</v>
      </c>
      <c r="G12" s="67">
        <v>881.6</v>
      </c>
      <c r="H12" s="68"/>
      <c r="I12" s="65" t="s">
        <v>59</v>
      </c>
      <c r="J12" s="68" t="s">
        <v>63</v>
      </c>
      <c r="K12" s="69" t="s">
        <v>54</v>
      </c>
      <c r="L12" s="70">
        <v>46119</v>
      </c>
      <c r="M12" s="72">
        <f>G12/F12/0.5</f>
        <v>176.32</v>
      </c>
    </row>
    <row r="13" spans="1:13" ht="90" x14ac:dyDescent="0.25">
      <c r="A13" s="64" t="s">
        <v>45</v>
      </c>
      <c r="B13" s="65" t="s">
        <v>64</v>
      </c>
      <c r="C13" s="65" t="s">
        <v>65</v>
      </c>
      <c r="D13" s="65" t="s">
        <v>66</v>
      </c>
      <c r="E13" s="65" t="s">
        <v>49</v>
      </c>
      <c r="F13" s="66">
        <v>10</v>
      </c>
      <c r="G13" s="67">
        <v>1148.04</v>
      </c>
      <c r="H13" s="68"/>
      <c r="I13" s="65" t="s">
        <v>67</v>
      </c>
      <c r="J13" s="68" t="s">
        <v>68</v>
      </c>
      <c r="K13" s="69" t="s">
        <v>69</v>
      </c>
      <c r="L13" s="70">
        <v>46140</v>
      </c>
      <c r="M13" s="72">
        <f>G13/F13/0.5</f>
        <v>229.608</v>
      </c>
    </row>
  </sheetData>
  <autoFilter ref="A1:M13">
    <sortState ref="A2:M13">
      <sortCondition ref="M1:M1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22</cp:revision>
  <dcterms:created xsi:type="dcterms:W3CDTF">2006-09-28T05:33:49Z</dcterms:created>
  <dcterms:modified xsi:type="dcterms:W3CDTF">2026-06-29T13:49:12Z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