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.4 ст.93 (44) 2026\электрика клиника\"/>
    </mc:Choice>
  </mc:AlternateContent>
  <bookViews>
    <workbookView xWindow="0" yWindow="0" windowWidth="21570" windowHeight="7455"/>
  </bookViews>
  <sheets>
    <sheet name="1" sheetId="6" r:id="rId1"/>
  </sheets>
  <calcPr calcId="162913"/>
</workbook>
</file>

<file path=xl/calcChain.xml><?xml version="1.0" encoding="utf-8"?>
<calcChain xmlns="http://schemas.openxmlformats.org/spreadsheetml/2006/main">
  <c r="F13" i="6" l="1"/>
  <c r="H13" i="6"/>
  <c r="J13" i="6"/>
  <c r="K13" i="6"/>
  <c r="L13" i="6" s="1"/>
  <c r="F14" i="6"/>
  <c r="H14" i="6"/>
  <c r="J14" i="6"/>
  <c r="K14" i="6"/>
  <c r="L14" i="6" s="1"/>
  <c r="N14" i="6" s="1"/>
  <c r="F15" i="6"/>
  <c r="H15" i="6"/>
  <c r="J15" i="6"/>
  <c r="K15" i="6"/>
  <c r="L15" i="6" s="1"/>
  <c r="F16" i="6"/>
  <c r="H16" i="6"/>
  <c r="J16" i="6"/>
  <c r="K16" i="6"/>
  <c r="L16" i="6" s="1"/>
  <c r="N16" i="6" s="1"/>
  <c r="F17" i="6"/>
  <c r="H17" i="6"/>
  <c r="J17" i="6"/>
  <c r="K17" i="6"/>
  <c r="L17" i="6" s="1"/>
  <c r="N17" i="6" s="1"/>
  <c r="F18" i="6"/>
  <c r="H18" i="6"/>
  <c r="J18" i="6"/>
  <c r="K18" i="6"/>
  <c r="L18" i="6" s="1"/>
  <c r="N18" i="6" s="1"/>
  <c r="F19" i="6"/>
  <c r="H19" i="6"/>
  <c r="J19" i="6"/>
  <c r="K19" i="6"/>
  <c r="M19" i="6" s="1"/>
  <c r="F20" i="6"/>
  <c r="H20" i="6"/>
  <c r="J20" i="6"/>
  <c r="K20" i="6"/>
  <c r="L20" i="6" s="1"/>
  <c r="N20" i="6" s="1"/>
  <c r="F21" i="6"/>
  <c r="H21" i="6"/>
  <c r="J21" i="6"/>
  <c r="K21" i="6"/>
  <c r="L21" i="6" s="1"/>
  <c r="N21" i="6" s="1"/>
  <c r="N15" i="6" l="1"/>
  <c r="N13" i="6"/>
  <c r="L19" i="6"/>
  <c r="N19" i="6" s="1"/>
  <c r="O19" i="6"/>
  <c r="O21" i="6"/>
  <c r="M18" i="6"/>
  <c r="O18" i="6"/>
  <c r="M16" i="6"/>
  <c r="O16" i="6"/>
  <c r="O15" i="6"/>
  <c r="M15" i="6"/>
  <c r="O13" i="6"/>
  <c r="M13" i="6"/>
  <c r="M21" i="6"/>
  <c r="O20" i="6"/>
  <c r="O17" i="6"/>
  <c r="O14" i="6"/>
  <c r="M20" i="6"/>
  <c r="M17" i="6"/>
  <c r="M14" i="6"/>
  <c r="F10" i="6"/>
  <c r="Q10" i="6" s="1"/>
  <c r="H10" i="6"/>
  <c r="J10" i="6"/>
  <c r="K10" i="6"/>
  <c r="L10" i="6" s="1"/>
  <c r="N10" i="6" s="1"/>
  <c r="F11" i="6"/>
  <c r="Q11" i="6" s="1"/>
  <c r="H11" i="6"/>
  <c r="J11" i="6"/>
  <c r="K11" i="6"/>
  <c r="L11" i="6" s="1"/>
  <c r="N11" i="6" s="1"/>
  <c r="F12" i="6"/>
  <c r="Q12" i="6" s="1"/>
  <c r="H12" i="6"/>
  <c r="J12" i="6"/>
  <c r="K12" i="6"/>
  <c r="L12" i="6" s="1"/>
  <c r="N12" i="6" s="1"/>
  <c r="Q13" i="6"/>
  <c r="Q14" i="6"/>
  <c r="Q16" i="6"/>
  <c r="Q17" i="6"/>
  <c r="Q18" i="6"/>
  <c r="Q19" i="6"/>
  <c r="P15" i="6"/>
  <c r="Q20" i="6"/>
  <c r="Q21" i="6"/>
  <c r="Q15" i="6"/>
  <c r="O12" i="6" l="1"/>
  <c r="M12" i="6"/>
  <c r="O10" i="6"/>
  <c r="M10" i="6"/>
  <c r="P21" i="6"/>
  <c r="O11" i="6"/>
  <c r="M11" i="6"/>
  <c r="P14" i="6"/>
  <c r="P20" i="6"/>
  <c r="P16" i="6"/>
  <c r="P11" i="6"/>
  <c r="P12" i="6"/>
  <c r="P18" i="6"/>
  <c r="P17" i="6"/>
  <c r="P10" i="6"/>
  <c r="P19" i="6"/>
  <c r="P13" i="6"/>
  <c r="D22" i="6" l="1"/>
  <c r="E22" i="6"/>
  <c r="G22" i="6"/>
  <c r="I22" i="6"/>
  <c r="M22" i="6" l="1"/>
  <c r="H22" i="6"/>
  <c r="F22" i="6"/>
  <c r="J22" i="6"/>
  <c r="K22" i="6"/>
  <c r="O22" i="6" s="1"/>
  <c r="L22" i="6" l="1"/>
  <c r="P22" i="6" s="1"/>
  <c r="N22" i="6"/>
  <c r="Q22" i="6" l="1"/>
</calcChain>
</file>

<file path=xl/sharedStrings.xml><?xml version="1.0" encoding="utf-8"?>
<sst xmlns="http://schemas.openxmlformats.org/spreadsheetml/2006/main" count="58" uniqueCount="40">
  <si>
    <t>Наименование предмета контракта</t>
  </si>
  <si>
    <t>Количество</t>
  </si>
  <si>
    <t>Цена за ед., руб.</t>
  </si>
  <si>
    <t xml:space="preserve">Среднее квадратичное 
отклонение
</t>
  </si>
  <si>
    <t xml:space="preserve">Коэффициент вариации (%)*
</t>
  </si>
  <si>
    <t>№</t>
  </si>
  <si>
    <t>Всего</t>
  </si>
  <si>
    <t>Расчет начальной (максимальной) цены контракта</t>
  </si>
  <si>
    <t>за единицу</t>
  </si>
  <si>
    <t>итого</t>
  </si>
  <si>
    <t>Средняя арифметическая величина цены (руб.)</t>
  </si>
  <si>
    <t>(гр.5= гр.3 х гр. 4)</t>
  </si>
  <si>
    <t>(гр.7= гр.3 х гр. 6)</t>
  </si>
  <si>
    <t>(гр.9= гр.3 х гр. 8)</t>
  </si>
  <si>
    <t>(гр.11= гр.3 х гр. 10)</t>
  </si>
  <si>
    <t>Начальная (максимальная) цена контракта** (руб.)</t>
  </si>
  <si>
    <r>
      <t xml:space="preserve">         </t>
    </r>
    <r>
      <rPr>
        <sz val="12"/>
        <color theme="1"/>
        <rFont val="Times New Roman"/>
        <family val="1"/>
        <charset val="204"/>
      </rPr>
      <t>Начальная (максимальная) цена контракта установлена, в соответствии с положениями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нужд», приказом Минэкономразвития РФ от 02.10.13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исполнителем)», методом сопоставимых рыночных цен (анализа рынка) на услуги, являющиеся предметом закупки, так как данный метод является приоритетным для определения и обоснования НМЦК. 
         В соответствии с вышеуказанными нормативными актами  направлены соответствующие запросы о предоставлении ценовой информации организациям, поставляющим товары, которые являются предметом  закупки.</t>
    </r>
  </si>
  <si>
    <t>Приложение №1 к Извещению</t>
  </si>
  <si>
    <t>Ед. изм.</t>
  </si>
  <si>
    <t>шт</t>
  </si>
  <si>
    <t>*- коэффициент вариации составляет, менее 33%, совокупность цен принимается однородной            
** Начальная максимальная  цена контракта сформирована с  учетом положений ст. 34 БК РФ, регламентирующей принцип эффективности использования бюджетных средств (необходимость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 определения цены контракта производится по минимальной из предложенных цен.</t>
  </si>
  <si>
    <t>Вилка переносная EKF 023 2Р+РЕ 32А 220В IP44 ps-023-32-220</t>
  </si>
  <si>
    <t>Кабель-канал с крышкой 40х16 белый, 2м Gigant 79004-2GI</t>
  </si>
  <si>
    <t>Бур Quadro (6x160 мм; SDS+) RENNBOHR 510616</t>
  </si>
  <si>
    <t>Гибкая труба DKC 20мм с протяжкой 25м 9192025</t>
  </si>
  <si>
    <t>Розетка стационарная EKF наружная 123 2Р+РЕ 32А 220В IP44
PROXIMA ps-123-32-220-PRO</t>
  </si>
  <si>
    <t>Кабель силовой Подольсккабель ВВГнгА-LS 3х4 N,PE 30м.
105026-30</t>
  </si>
  <si>
    <t>Автоматический выключатель EKF ВА 47-63N 2P 32А (C) 4,5 кА
PROXIMA M634232C</t>
  </si>
  <si>
    <t>Саморезы Gigant 4,2x32, полусфера, сверло, цинк, 1 кг (примерно
365 шт) 123577</t>
  </si>
  <si>
    <t>Дюбель гвoздь КВАДРА 6x40 потайной, пробка с усами,
200604000100</t>
  </si>
  <si>
    <t>Нейлоновая хомут-стяжка Gigant 3,6х200 черный, 100 шт G/1/4</t>
  </si>
  <si>
    <t>Нейлоновая хомут-стяжка Gigant 3,6х200 белый, 100 шт G/1/16</t>
  </si>
  <si>
    <t>Рейка DIN DORI 100 см 44796</t>
  </si>
  <si>
    <t>КП №1                                                         Вх. №782/26 от 02.06.26</t>
  </si>
  <si>
    <t>м</t>
  </si>
  <si>
    <t>кг</t>
  </si>
  <si>
    <t>упак</t>
  </si>
  <si>
    <t>КП №2                                                         Вх. №783/26 от 02.06.26</t>
  </si>
  <si>
    <t>КП №3                                                         Вх. №781/26 от 02.06.26</t>
  </si>
  <si>
    <t>на оказание услуг по поставке расходных материалов для электрики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</si>
</sst>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34343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NumberFormat="1" applyAlignment="1">
      <alignment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shrinkToFit="1"/>
    </xf>
    <xf numFmtId="0" fontId="2" fillId="0" borderId="3" xfId="0" applyNumberFormat="1" applyFont="1" applyBorder="1" applyAlignment="1">
      <alignment horizontal="center" vertical="center" shrinkToFit="1"/>
    </xf>
    <xf numFmtId="0" fontId="2" fillId="0" borderId="4" xfId="0" applyNumberFormat="1" applyFont="1" applyBorder="1" applyAlignment="1">
      <alignment horizontal="center" vertical="center" shrinkToFit="1"/>
    </xf>
    <xf numFmtId="0" fontId="3" fillId="0" borderId="0" xfId="0" applyFont="1"/>
    <xf numFmtId="0" fontId="4" fillId="0" borderId="0" xfId="0" applyFont="1"/>
    <xf numFmtId="4" fontId="4" fillId="0" borderId="0" xfId="0" applyNumberFormat="1" applyFont="1" applyBorder="1" applyAlignment="1">
      <alignment vertical="center"/>
    </xf>
    <xf numFmtId="4" fontId="4" fillId="0" borderId="0" xfId="0" applyNumberFormat="1" applyFont="1" applyAlignment="1"/>
    <xf numFmtId="4" fontId="3" fillId="0" borderId="0" xfId="0" applyNumberFormat="1" applyFont="1" applyAlignment="1">
      <alignment wrapText="1"/>
    </xf>
    <xf numFmtId="0" fontId="5" fillId="0" borderId="5" xfId="0" applyNumberFormat="1" applyFont="1" applyBorder="1" applyAlignment="1">
      <alignment horizontal="center" vertical="center" shrinkToFit="1"/>
    </xf>
    <xf numFmtId="0" fontId="5" fillId="0" borderId="6" xfId="0" applyNumberFormat="1" applyFont="1" applyBorder="1" applyAlignment="1">
      <alignment horizontal="center" vertical="center" shrinkToFit="1"/>
    </xf>
    <xf numFmtId="0" fontId="5" fillId="0" borderId="7" xfId="0" applyNumberFormat="1" applyFont="1" applyBorder="1" applyAlignment="1">
      <alignment horizontal="center" vertical="center" shrinkToFit="1"/>
    </xf>
    <xf numFmtId="4" fontId="3" fillId="0" borderId="0" xfId="0" applyNumberFormat="1" applyFont="1"/>
    <xf numFmtId="0" fontId="5" fillId="2" borderId="8" xfId="0" applyFont="1" applyFill="1" applyBorder="1" applyAlignment="1">
      <alignment horizontal="center" shrinkToFit="1"/>
    </xf>
    <xf numFmtId="0" fontId="5" fillId="2" borderId="9" xfId="0" applyFont="1" applyFill="1" applyBorder="1" applyAlignment="1">
      <alignment horizontal="center" shrinkToFit="1"/>
    </xf>
    <xf numFmtId="0" fontId="2" fillId="0" borderId="10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vertical="center" shrinkToFit="1"/>
    </xf>
    <xf numFmtId="0" fontId="5" fillId="2" borderId="15" xfId="0" applyFont="1" applyFill="1" applyBorder="1" applyAlignment="1">
      <alignment horizontal="center" shrinkToFit="1"/>
    </xf>
    <xf numFmtId="0" fontId="1" fillId="0" borderId="3" xfId="0" applyNumberFormat="1" applyFont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shrinkToFit="1"/>
    </xf>
    <xf numFmtId="0" fontId="1" fillId="0" borderId="30" xfId="0" applyNumberFormat="1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  <xf numFmtId="0" fontId="13" fillId="0" borderId="33" xfId="0" applyFont="1" applyFill="1" applyBorder="1" applyAlignment="1">
      <alignment horizontal="center" vertical="center" wrapText="1"/>
    </xf>
    <xf numFmtId="0" fontId="0" fillId="0" borderId="0" xfId="0" applyFill="1"/>
    <xf numFmtId="0" fontId="9" fillId="3" borderId="24" xfId="0" applyFont="1" applyFill="1" applyBorder="1" applyAlignment="1">
      <alignment horizontal="center" vertical="center" wrapText="1"/>
    </xf>
    <xf numFmtId="4" fontId="10" fillId="3" borderId="24" xfId="0" applyNumberFormat="1" applyFont="1" applyFill="1" applyBorder="1" applyAlignment="1" applyProtection="1">
      <alignment horizontal="center" vertical="center" shrinkToFit="1"/>
      <protection locked="0"/>
    </xf>
    <xf numFmtId="4" fontId="3" fillId="0" borderId="24" xfId="0" applyNumberFormat="1" applyFont="1" applyBorder="1" applyAlignment="1">
      <alignment horizontal="center" vertical="center" shrinkToFit="1"/>
    </xf>
    <xf numFmtId="0" fontId="3" fillId="0" borderId="24" xfId="0" applyFont="1" applyFill="1" applyBorder="1" applyAlignment="1">
      <alignment horizontal="left" vertical="center"/>
    </xf>
    <xf numFmtId="4" fontId="3" fillId="0" borderId="24" xfId="0" applyNumberFormat="1" applyFont="1" applyFill="1" applyBorder="1" applyAlignment="1">
      <alignment horizontal="center" vertical="center" shrinkToFit="1"/>
    </xf>
    <xf numFmtId="0" fontId="3" fillId="0" borderId="16" xfId="0" applyFont="1" applyFill="1" applyBorder="1" applyAlignment="1">
      <alignment horizontal="left" vertical="center"/>
    </xf>
    <xf numFmtId="0" fontId="9" fillId="3" borderId="16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4" fontId="3" fillId="0" borderId="16" xfId="0" applyNumberFormat="1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wrapText="1"/>
    </xf>
    <xf numFmtId="0" fontId="5" fillId="0" borderId="16" xfId="0" applyFont="1" applyBorder="1"/>
    <xf numFmtId="0" fontId="5" fillId="0" borderId="16" xfId="0" applyFont="1" applyBorder="1" applyAlignment="1">
      <alignment vertical="center" wrapText="1"/>
    </xf>
    <xf numFmtId="0" fontId="5" fillId="0" borderId="16" xfId="0" applyFont="1" applyBorder="1" applyAlignment="1">
      <alignment horizontal="center" vertical="center" wrapText="1"/>
    </xf>
    <xf numFmtId="4" fontId="6" fillId="0" borderId="16" xfId="0" applyNumberFormat="1" applyFont="1" applyBorder="1" applyAlignment="1">
      <alignment horizontal="right" vertical="center" shrinkToFit="1"/>
    </xf>
    <xf numFmtId="4" fontId="6" fillId="0" borderId="14" xfId="0" applyNumberFormat="1" applyFont="1" applyBorder="1" applyAlignment="1">
      <alignment horizontal="right" vertical="center" shrinkToFit="1"/>
    </xf>
    <xf numFmtId="3" fontId="13" fillId="0" borderId="24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3" fillId="0" borderId="0" xfId="0" applyFont="1" applyFill="1" applyAlignment="1">
      <alignment horizontal="right" vertical="top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wrapText="1"/>
    </xf>
    <xf numFmtId="0" fontId="3" fillId="0" borderId="18" xfId="0" applyFont="1" applyFill="1" applyBorder="1" applyAlignment="1">
      <alignment vertical="top" wrapText="1"/>
    </xf>
    <xf numFmtId="0" fontId="5" fillId="0" borderId="2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 wrapText="1"/>
    </xf>
    <xf numFmtId="0" fontId="8" fillId="0" borderId="16" xfId="0" applyNumberFormat="1" applyFont="1" applyBorder="1" applyAlignment="1">
      <alignment horizontal="center" vertical="center" wrapText="1"/>
    </xf>
    <xf numFmtId="0" fontId="8" fillId="0" borderId="24" xfId="0" applyNumberFormat="1" applyFont="1" applyBorder="1" applyAlignment="1">
      <alignment horizontal="center" vertical="center" wrapText="1"/>
    </xf>
    <xf numFmtId="0" fontId="8" fillId="0" borderId="25" xfId="0" applyNumberFormat="1" applyFont="1" applyBorder="1" applyAlignment="1">
      <alignment horizontal="center" vertical="center" wrapText="1"/>
    </xf>
    <xf numFmtId="0" fontId="8" fillId="0" borderId="31" xfId="0" applyNumberFormat="1" applyFont="1" applyBorder="1" applyAlignment="1">
      <alignment horizontal="center" vertical="center" wrapText="1"/>
    </xf>
    <xf numFmtId="0" fontId="8" fillId="0" borderId="32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textRotation="90" wrapText="1"/>
    </xf>
    <xf numFmtId="0" fontId="1" fillId="0" borderId="14" xfId="0" applyNumberFormat="1" applyFont="1" applyBorder="1" applyAlignment="1">
      <alignment horizontal="center" vertical="center" textRotation="90" wrapText="1"/>
    </xf>
    <xf numFmtId="0" fontId="1" fillId="0" borderId="6" xfId="0" applyNumberFormat="1" applyFont="1" applyBorder="1" applyAlignment="1">
      <alignment horizontal="center" vertical="center" textRotation="90" wrapText="1"/>
    </xf>
    <xf numFmtId="0" fontId="5" fillId="0" borderId="27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4" fontId="5" fillId="0" borderId="28" xfId="0" applyNumberFormat="1" applyFont="1" applyBorder="1" applyAlignment="1">
      <alignment horizontal="center" vertical="center" wrapText="1"/>
    </xf>
    <xf numFmtId="4" fontId="5" fillId="0" borderId="21" xfId="0" applyNumberFormat="1" applyFont="1" applyBorder="1" applyAlignment="1">
      <alignment horizontal="center" vertical="center" wrapText="1"/>
    </xf>
    <xf numFmtId="4" fontId="5" fillId="0" borderId="26" xfId="0" applyNumberFormat="1" applyFont="1" applyBorder="1" applyAlignment="1">
      <alignment horizontal="center" vertical="center" wrapText="1"/>
    </xf>
    <xf numFmtId="4" fontId="5" fillId="0" borderId="14" xfId="0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7" fillId="2" borderId="29" xfId="0" applyNumberFormat="1" applyFont="1" applyFill="1" applyBorder="1" applyAlignment="1">
      <alignment horizontal="center" vertical="center" shrinkToFit="1"/>
    </xf>
    <xf numFmtId="0" fontId="7" fillId="2" borderId="19" xfId="0" applyNumberFormat="1" applyFont="1" applyFill="1" applyBorder="1" applyAlignment="1">
      <alignment horizontal="center" vertical="center" shrinkToFit="1"/>
    </xf>
    <xf numFmtId="0" fontId="7" fillId="2" borderId="22" xfId="0" applyNumberFormat="1" applyFont="1" applyFill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1" fillId="0" borderId="20" xfId="0" applyNumberFormat="1" applyFont="1" applyFill="1" applyBorder="1" applyAlignment="1">
      <alignment vertical="center" wrapText="1"/>
    </xf>
    <xf numFmtId="0" fontId="11" fillId="0" borderId="21" xfId="0" applyNumberFormat="1" applyFont="1" applyFill="1" applyBorder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8"/>
  <sheetViews>
    <sheetView tabSelected="1" zoomScale="85" zoomScaleNormal="85" workbookViewId="0">
      <selection activeCell="G6" sqref="G6:H6"/>
    </sheetView>
  </sheetViews>
  <sheetFormatPr defaultRowHeight="15" x14ac:dyDescent="0.25"/>
  <cols>
    <col min="1" max="1" width="6.42578125" style="7" customWidth="1"/>
    <col min="2" max="2" width="47" style="7" customWidth="1"/>
    <col min="3" max="3" width="10.85546875" style="7" customWidth="1"/>
    <col min="4" max="4" width="7.28515625" style="7" customWidth="1"/>
    <col min="5" max="5" width="12.7109375" style="7" customWidth="1"/>
    <col min="6" max="6" width="14.5703125" style="7" customWidth="1"/>
    <col min="7" max="7" width="12.7109375" style="7" customWidth="1"/>
    <col min="8" max="8" width="14.7109375" style="7" customWidth="1"/>
    <col min="9" max="9" width="12.7109375" style="7" customWidth="1"/>
    <col min="10" max="10" width="15.28515625" style="7" customWidth="1"/>
    <col min="11" max="12" width="12.7109375" style="11" customWidth="1"/>
    <col min="13" max="13" width="8.7109375" style="7" customWidth="1"/>
    <col min="14" max="14" width="11.85546875" style="7" customWidth="1"/>
    <col min="15" max="16" width="8.7109375" style="7" customWidth="1"/>
    <col min="17" max="17" width="15.85546875" style="7" customWidth="1"/>
  </cols>
  <sheetData>
    <row r="1" spans="1:17" ht="38.450000000000003" customHeight="1" x14ac:dyDescent="0.25">
      <c r="A1" s="47" t="s">
        <v>17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</row>
    <row r="2" spans="1:17" s="27" customFormat="1" ht="15.75" x14ac:dyDescent="0.25">
      <c r="A2" s="48" t="s">
        <v>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7" s="27" customFormat="1" ht="18.75" customHeight="1" x14ac:dyDescent="0.25">
      <c r="A3" s="49" t="s">
        <v>39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spans="1:17" s="27" customFormat="1" ht="96.75" customHeight="1" thickBot="1" x14ac:dyDescent="0.3">
      <c r="A4" s="50" t="s">
        <v>16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5" spans="1:17" ht="15" customHeight="1" thickBot="1" x14ac:dyDescent="0.3">
      <c r="A5" s="51" t="s">
        <v>5</v>
      </c>
      <c r="B5" s="54" t="s">
        <v>0</v>
      </c>
      <c r="C5" s="57" t="s">
        <v>18</v>
      </c>
      <c r="D5" s="60" t="s">
        <v>1</v>
      </c>
      <c r="E5" s="63" t="s">
        <v>2</v>
      </c>
      <c r="F5" s="64"/>
      <c r="G5" s="64"/>
      <c r="H5" s="64"/>
      <c r="I5" s="64"/>
      <c r="J5" s="65"/>
      <c r="K5" s="66" t="s">
        <v>10</v>
      </c>
      <c r="L5" s="67"/>
      <c r="M5" s="76" t="s">
        <v>3</v>
      </c>
      <c r="N5" s="77"/>
      <c r="O5" s="76" t="s">
        <v>4</v>
      </c>
      <c r="P5" s="77"/>
      <c r="Q5" s="77" t="s">
        <v>15</v>
      </c>
    </row>
    <row r="6" spans="1:17" s="1" customFormat="1" ht="57.75" customHeight="1" x14ac:dyDescent="0.25">
      <c r="A6" s="52"/>
      <c r="B6" s="55"/>
      <c r="C6" s="58"/>
      <c r="D6" s="61"/>
      <c r="E6" s="82" t="s">
        <v>33</v>
      </c>
      <c r="F6" s="83"/>
      <c r="G6" s="82" t="s">
        <v>37</v>
      </c>
      <c r="H6" s="83"/>
      <c r="I6" s="82" t="s">
        <v>38</v>
      </c>
      <c r="J6" s="83"/>
      <c r="K6" s="68"/>
      <c r="L6" s="69"/>
      <c r="M6" s="78"/>
      <c r="N6" s="79"/>
      <c r="O6" s="80"/>
      <c r="P6" s="81"/>
      <c r="Q6" s="79"/>
    </row>
    <row r="7" spans="1:17" s="1" customFormat="1" ht="16.5" customHeight="1" thickBot="1" x14ac:dyDescent="0.3">
      <c r="A7" s="53"/>
      <c r="B7" s="56"/>
      <c r="C7" s="59"/>
      <c r="D7" s="62"/>
      <c r="E7" s="12" t="s">
        <v>8</v>
      </c>
      <c r="F7" s="13" t="s">
        <v>9</v>
      </c>
      <c r="G7" s="12" t="s">
        <v>8</v>
      </c>
      <c r="H7" s="13" t="s">
        <v>9</v>
      </c>
      <c r="I7" s="12" t="s">
        <v>8</v>
      </c>
      <c r="J7" s="13" t="s">
        <v>9</v>
      </c>
      <c r="K7" s="14" t="s">
        <v>8</v>
      </c>
      <c r="L7" s="13" t="s">
        <v>9</v>
      </c>
      <c r="M7" s="14" t="s">
        <v>8</v>
      </c>
      <c r="N7" s="13" t="s">
        <v>9</v>
      </c>
      <c r="O7" s="14" t="s">
        <v>8</v>
      </c>
      <c r="P7" s="13" t="s">
        <v>9</v>
      </c>
      <c r="Q7" s="79"/>
    </row>
    <row r="8" spans="1:17" s="1" customFormat="1" ht="12.75" customHeight="1" thickBot="1" x14ac:dyDescent="0.3">
      <c r="A8" s="3">
        <v>1</v>
      </c>
      <c r="B8" s="2">
        <v>2</v>
      </c>
      <c r="C8" s="23"/>
      <c r="D8" s="21">
        <v>3</v>
      </c>
      <c r="E8" s="4">
        <v>4</v>
      </c>
      <c r="F8" s="5">
        <v>5</v>
      </c>
      <c r="G8" s="4">
        <v>6</v>
      </c>
      <c r="H8" s="5">
        <v>7</v>
      </c>
      <c r="I8" s="4">
        <v>8</v>
      </c>
      <c r="J8" s="5">
        <v>9</v>
      </c>
      <c r="K8" s="6">
        <v>10</v>
      </c>
      <c r="L8" s="5">
        <v>11</v>
      </c>
      <c r="M8" s="6">
        <v>12</v>
      </c>
      <c r="N8" s="5">
        <v>13</v>
      </c>
      <c r="O8" s="6">
        <v>14</v>
      </c>
      <c r="P8" s="5">
        <v>15</v>
      </c>
      <c r="Q8" s="18">
        <v>16</v>
      </c>
    </row>
    <row r="9" spans="1:17" s="1" customFormat="1" ht="12" customHeight="1" x14ac:dyDescent="0.2">
      <c r="A9" s="70"/>
      <c r="B9" s="71"/>
      <c r="C9" s="71"/>
      <c r="D9" s="72"/>
      <c r="E9" s="73" t="s">
        <v>11</v>
      </c>
      <c r="F9" s="74"/>
      <c r="G9" s="73" t="s">
        <v>12</v>
      </c>
      <c r="H9" s="74"/>
      <c r="I9" s="73" t="s">
        <v>13</v>
      </c>
      <c r="J9" s="74"/>
      <c r="K9" s="75" t="s">
        <v>14</v>
      </c>
      <c r="L9" s="74"/>
      <c r="M9" s="22"/>
      <c r="N9" s="20"/>
      <c r="O9" s="16"/>
      <c r="P9" s="17"/>
      <c r="Q9" s="19"/>
    </row>
    <row r="10" spans="1:17" ht="45" customHeight="1" x14ac:dyDescent="0.25">
      <c r="A10" s="31">
        <v>1</v>
      </c>
      <c r="B10" s="84" t="s">
        <v>25</v>
      </c>
      <c r="C10" s="28" t="s">
        <v>19</v>
      </c>
      <c r="D10" s="24">
        <v>2</v>
      </c>
      <c r="E10" s="25">
        <v>740</v>
      </c>
      <c r="F10" s="29">
        <f>D10*E10</f>
        <v>1480</v>
      </c>
      <c r="G10" s="25">
        <v>780</v>
      </c>
      <c r="H10" s="29">
        <f>D10*G10</f>
        <v>1560</v>
      </c>
      <c r="I10" s="26">
        <v>755</v>
      </c>
      <c r="J10" s="29">
        <f>D10*I10</f>
        <v>1510</v>
      </c>
      <c r="K10" s="30">
        <f>ROUND(IF(SUM(E10,G10,I10)&gt;0,AVERAGE(E10,G10,I10),0),2)</f>
        <v>758.33</v>
      </c>
      <c r="L10" s="30">
        <f>ROUND(D10*K10,2)</f>
        <v>1516.66</v>
      </c>
      <c r="M10" s="30">
        <f>ROUND(IF(K10&gt;0,STDEV(E10,G10,I10),0),2)</f>
        <v>20.21</v>
      </c>
      <c r="N10" s="30">
        <f>ROUND(IF(L10&gt;0,STDEV(F10,H10,J10),0),2)</f>
        <v>40.409999999999997</v>
      </c>
      <c r="O10" s="30">
        <f>ROUND(IF(K10&gt;0,STDEV(E10,G10,I10)/AVERAGE(E10,G10,I10)*100,0),2)</f>
        <v>2.66</v>
      </c>
      <c r="P10" s="30">
        <f>ROUND(IF(L10&gt;0,STDEV(F10,H10,J10)/AVERAGE(F10,H10,J10)*100,0),2)</f>
        <v>2.66</v>
      </c>
      <c r="Q10" s="32">
        <f>MIN(F10)</f>
        <v>1480</v>
      </c>
    </row>
    <row r="11" spans="1:17" ht="39.75" customHeight="1" x14ac:dyDescent="0.25">
      <c r="A11" s="31">
        <v>2</v>
      </c>
      <c r="B11" s="84" t="s">
        <v>21</v>
      </c>
      <c r="C11" s="28" t="s">
        <v>19</v>
      </c>
      <c r="D11" s="24">
        <v>2</v>
      </c>
      <c r="E11" s="25">
        <v>590</v>
      </c>
      <c r="F11" s="29">
        <f>E11*D11</f>
        <v>1180</v>
      </c>
      <c r="G11" s="25">
        <v>630</v>
      </c>
      <c r="H11" s="29">
        <f t="shared" ref="H11:H21" si="0">D11*G11</f>
        <v>1260</v>
      </c>
      <c r="I11" s="26">
        <v>602</v>
      </c>
      <c r="J11" s="29">
        <f t="shared" ref="J11:J21" si="1">D11*I11</f>
        <v>1204</v>
      </c>
      <c r="K11" s="30">
        <f t="shared" ref="K11:K21" si="2">ROUND(IF(SUM(E11,G11,I11)&gt;0,AVERAGE(E11,G11,I11),0),2)</f>
        <v>607.33000000000004</v>
      </c>
      <c r="L11" s="30">
        <f t="shared" ref="L11:L21" si="3">ROUND(D11*K11,2)</f>
        <v>1214.6600000000001</v>
      </c>
      <c r="M11" s="30">
        <f t="shared" ref="M11:M21" si="4">ROUND(IF(K11&gt;0,STDEV(E11,G11,I11),0),2)</f>
        <v>20.53</v>
      </c>
      <c r="N11" s="30">
        <f t="shared" ref="N11:N21" si="5">ROUND(IF(L11&gt;0,STDEV(F11,H11,J11),0),2)</f>
        <v>41.05</v>
      </c>
      <c r="O11" s="30">
        <f t="shared" ref="O11:O21" si="6">ROUND(IF(K11&gt;0,STDEV(E11,G11,I11)/AVERAGE(E11,G11,I11)*100,0),2)</f>
        <v>3.38</v>
      </c>
      <c r="P11" s="30">
        <f t="shared" ref="P11:P21" si="7">ROUND(IF(L11&gt;0,STDEV(F11,H11,J11)/AVERAGE(F11,H11,J11)*100,0),2)</f>
        <v>3.38</v>
      </c>
      <c r="Q11" s="32">
        <f t="shared" ref="Q11:Q21" si="8">MIN(F11)</f>
        <v>1180</v>
      </c>
    </row>
    <row r="12" spans="1:17" ht="45" customHeight="1" x14ac:dyDescent="0.25">
      <c r="A12" s="31">
        <v>3</v>
      </c>
      <c r="B12" s="84" t="s">
        <v>26</v>
      </c>
      <c r="C12" s="28" t="s">
        <v>34</v>
      </c>
      <c r="D12" s="24">
        <v>30</v>
      </c>
      <c r="E12" s="25">
        <v>400</v>
      </c>
      <c r="F12" s="29">
        <f t="shared" ref="F12:F21" si="9">E12*D12</f>
        <v>12000</v>
      </c>
      <c r="G12" s="45">
        <v>430</v>
      </c>
      <c r="H12" s="29">
        <f t="shared" si="0"/>
        <v>12900</v>
      </c>
      <c r="I12" s="26">
        <v>408</v>
      </c>
      <c r="J12" s="29">
        <f t="shared" si="1"/>
        <v>12240</v>
      </c>
      <c r="K12" s="30">
        <f t="shared" si="2"/>
        <v>412.67</v>
      </c>
      <c r="L12" s="30">
        <f t="shared" si="3"/>
        <v>12380.1</v>
      </c>
      <c r="M12" s="30">
        <f t="shared" si="4"/>
        <v>15.53</v>
      </c>
      <c r="N12" s="30">
        <f t="shared" si="5"/>
        <v>466.05</v>
      </c>
      <c r="O12" s="30">
        <f t="shared" si="6"/>
        <v>3.76</v>
      </c>
      <c r="P12" s="30">
        <f t="shared" si="7"/>
        <v>3.76</v>
      </c>
      <c r="Q12" s="32">
        <f t="shared" si="8"/>
        <v>12000</v>
      </c>
    </row>
    <row r="13" spans="1:17" ht="53.25" customHeight="1" x14ac:dyDescent="0.25">
      <c r="A13" s="31">
        <v>4</v>
      </c>
      <c r="B13" s="84" t="s">
        <v>27</v>
      </c>
      <c r="C13" s="28" t="s">
        <v>19</v>
      </c>
      <c r="D13" s="24">
        <v>2</v>
      </c>
      <c r="E13" s="25">
        <v>700</v>
      </c>
      <c r="F13" s="29">
        <f t="shared" si="9"/>
        <v>1400</v>
      </c>
      <c r="G13" s="25">
        <v>740</v>
      </c>
      <c r="H13" s="29">
        <f t="shared" si="0"/>
        <v>1480</v>
      </c>
      <c r="I13" s="26">
        <v>714</v>
      </c>
      <c r="J13" s="29">
        <f t="shared" si="1"/>
        <v>1428</v>
      </c>
      <c r="K13" s="30">
        <f t="shared" si="2"/>
        <v>718</v>
      </c>
      <c r="L13" s="30">
        <f t="shared" si="3"/>
        <v>1436</v>
      </c>
      <c r="M13" s="30">
        <f t="shared" si="4"/>
        <v>20.3</v>
      </c>
      <c r="N13" s="30">
        <f t="shared" si="5"/>
        <v>40.6</v>
      </c>
      <c r="O13" s="30">
        <f t="shared" si="6"/>
        <v>2.83</v>
      </c>
      <c r="P13" s="30">
        <f t="shared" si="7"/>
        <v>2.83</v>
      </c>
      <c r="Q13" s="32">
        <f t="shared" si="8"/>
        <v>1400</v>
      </c>
    </row>
    <row r="14" spans="1:17" ht="48" customHeight="1" x14ac:dyDescent="0.25">
      <c r="A14" s="31">
        <v>5</v>
      </c>
      <c r="B14" s="85" t="s">
        <v>22</v>
      </c>
      <c r="C14" s="28" t="s">
        <v>19</v>
      </c>
      <c r="D14" s="24">
        <v>5</v>
      </c>
      <c r="E14" s="25">
        <v>480</v>
      </c>
      <c r="F14" s="29">
        <f t="shared" si="9"/>
        <v>2400</v>
      </c>
      <c r="G14" s="25">
        <v>510</v>
      </c>
      <c r="H14" s="29">
        <f t="shared" si="0"/>
        <v>2550</v>
      </c>
      <c r="I14" s="26">
        <v>490</v>
      </c>
      <c r="J14" s="29">
        <f t="shared" si="1"/>
        <v>2450</v>
      </c>
      <c r="K14" s="30">
        <f t="shared" si="2"/>
        <v>493.33</v>
      </c>
      <c r="L14" s="30">
        <f t="shared" si="3"/>
        <v>2466.65</v>
      </c>
      <c r="M14" s="30">
        <f t="shared" si="4"/>
        <v>15.28</v>
      </c>
      <c r="N14" s="30">
        <f t="shared" si="5"/>
        <v>76.38</v>
      </c>
      <c r="O14" s="30">
        <f t="shared" si="6"/>
        <v>3.1</v>
      </c>
      <c r="P14" s="30">
        <f t="shared" si="7"/>
        <v>3.1</v>
      </c>
      <c r="Q14" s="32">
        <f t="shared" si="8"/>
        <v>2400</v>
      </c>
    </row>
    <row r="15" spans="1:17" ht="29.25" customHeight="1" x14ac:dyDescent="0.25">
      <c r="A15" s="31">
        <v>6</v>
      </c>
      <c r="B15" s="84" t="s">
        <v>23</v>
      </c>
      <c r="C15" s="28" t="s">
        <v>19</v>
      </c>
      <c r="D15" s="24">
        <v>2</v>
      </c>
      <c r="E15" s="25">
        <v>240</v>
      </c>
      <c r="F15" s="29">
        <f t="shared" si="9"/>
        <v>480</v>
      </c>
      <c r="G15" s="25">
        <v>260</v>
      </c>
      <c r="H15" s="29">
        <f t="shared" si="0"/>
        <v>520</v>
      </c>
      <c r="I15" s="26">
        <v>245</v>
      </c>
      <c r="J15" s="29">
        <f t="shared" si="1"/>
        <v>490</v>
      </c>
      <c r="K15" s="30">
        <f t="shared" si="2"/>
        <v>248.33</v>
      </c>
      <c r="L15" s="30">
        <f t="shared" si="3"/>
        <v>496.66</v>
      </c>
      <c r="M15" s="30">
        <f t="shared" si="4"/>
        <v>10.41</v>
      </c>
      <c r="N15" s="30">
        <f t="shared" si="5"/>
        <v>20.82</v>
      </c>
      <c r="O15" s="30">
        <f t="shared" si="6"/>
        <v>4.1900000000000004</v>
      </c>
      <c r="P15" s="30">
        <f t="shared" si="7"/>
        <v>4.1900000000000004</v>
      </c>
      <c r="Q15" s="32">
        <f t="shared" si="8"/>
        <v>480</v>
      </c>
    </row>
    <row r="16" spans="1:17" ht="26.25" customHeight="1" x14ac:dyDescent="0.25">
      <c r="A16" s="31">
        <v>7</v>
      </c>
      <c r="B16" s="84" t="s">
        <v>28</v>
      </c>
      <c r="C16" s="28" t="s">
        <v>35</v>
      </c>
      <c r="D16" s="24">
        <v>1</v>
      </c>
      <c r="E16" s="25">
        <v>930</v>
      </c>
      <c r="F16" s="29">
        <f t="shared" si="9"/>
        <v>930</v>
      </c>
      <c r="G16" s="25">
        <v>980</v>
      </c>
      <c r="H16" s="29">
        <f t="shared" si="0"/>
        <v>980</v>
      </c>
      <c r="I16" s="26">
        <v>949</v>
      </c>
      <c r="J16" s="29">
        <f t="shared" si="1"/>
        <v>949</v>
      </c>
      <c r="K16" s="30">
        <f t="shared" si="2"/>
        <v>953</v>
      </c>
      <c r="L16" s="30">
        <f t="shared" si="3"/>
        <v>953</v>
      </c>
      <c r="M16" s="30">
        <f t="shared" si="4"/>
        <v>25.24</v>
      </c>
      <c r="N16" s="30">
        <f t="shared" si="5"/>
        <v>25.24</v>
      </c>
      <c r="O16" s="30">
        <f t="shared" si="6"/>
        <v>2.65</v>
      </c>
      <c r="P16" s="30">
        <f t="shared" si="7"/>
        <v>2.65</v>
      </c>
      <c r="Q16" s="32">
        <f t="shared" si="8"/>
        <v>930</v>
      </c>
    </row>
    <row r="17" spans="1:17" ht="33" customHeight="1" x14ac:dyDescent="0.25">
      <c r="A17" s="31">
        <v>8</v>
      </c>
      <c r="B17" s="84" t="s">
        <v>24</v>
      </c>
      <c r="C17" s="28" t="s">
        <v>34</v>
      </c>
      <c r="D17" s="24">
        <v>25</v>
      </c>
      <c r="E17" s="25">
        <v>1280</v>
      </c>
      <c r="F17" s="29">
        <f t="shared" si="9"/>
        <v>32000</v>
      </c>
      <c r="G17" s="25">
        <v>1350</v>
      </c>
      <c r="H17" s="29">
        <f t="shared" si="0"/>
        <v>33750</v>
      </c>
      <c r="I17" s="26">
        <v>1306</v>
      </c>
      <c r="J17" s="29">
        <f t="shared" si="1"/>
        <v>32650</v>
      </c>
      <c r="K17" s="30">
        <f t="shared" si="2"/>
        <v>1312</v>
      </c>
      <c r="L17" s="30">
        <f t="shared" si="3"/>
        <v>32800</v>
      </c>
      <c r="M17" s="30">
        <f t="shared" si="4"/>
        <v>35.380000000000003</v>
      </c>
      <c r="N17" s="30">
        <f t="shared" si="5"/>
        <v>884.59</v>
      </c>
      <c r="O17" s="30">
        <f t="shared" si="6"/>
        <v>2.7</v>
      </c>
      <c r="P17" s="30">
        <f t="shared" si="7"/>
        <v>2.7</v>
      </c>
      <c r="Q17" s="32">
        <f t="shared" si="8"/>
        <v>32000</v>
      </c>
    </row>
    <row r="18" spans="1:17" ht="36.75" customHeight="1" x14ac:dyDescent="0.25">
      <c r="A18" s="33">
        <v>9</v>
      </c>
      <c r="B18" s="84" t="s">
        <v>29</v>
      </c>
      <c r="C18" s="34" t="s">
        <v>19</v>
      </c>
      <c r="D18" s="35">
        <v>100</v>
      </c>
      <c r="E18" s="36">
        <v>10</v>
      </c>
      <c r="F18" s="29">
        <f t="shared" si="9"/>
        <v>1000</v>
      </c>
      <c r="G18" s="36">
        <v>12</v>
      </c>
      <c r="H18" s="29">
        <f t="shared" si="0"/>
        <v>1200</v>
      </c>
      <c r="I18" s="36">
        <v>11</v>
      </c>
      <c r="J18" s="29">
        <f t="shared" si="1"/>
        <v>1100</v>
      </c>
      <c r="K18" s="37">
        <f t="shared" si="2"/>
        <v>11</v>
      </c>
      <c r="L18" s="37">
        <f t="shared" si="3"/>
        <v>1100</v>
      </c>
      <c r="M18" s="37">
        <f t="shared" si="4"/>
        <v>1</v>
      </c>
      <c r="N18" s="37">
        <f t="shared" si="5"/>
        <v>100</v>
      </c>
      <c r="O18" s="37">
        <f t="shared" si="6"/>
        <v>9.09</v>
      </c>
      <c r="P18" s="37">
        <f t="shared" si="7"/>
        <v>9.09</v>
      </c>
      <c r="Q18" s="32">
        <f t="shared" si="8"/>
        <v>1000</v>
      </c>
    </row>
    <row r="19" spans="1:17" ht="44.25" customHeight="1" x14ac:dyDescent="0.25">
      <c r="A19" s="38">
        <v>10</v>
      </c>
      <c r="B19" s="84" t="s">
        <v>30</v>
      </c>
      <c r="C19" s="34" t="s">
        <v>36</v>
      </c>
      <c r="D19" s="35">
        <v>3</v>
      </c>
      <c r="E19" s="36">
        <v>170</v>
      </c>
      <c r="F19" s="29">
        <f t="shared" si="9"/>
        <v>510</v>
      </c>
      <c r="G19" s="36">
        <v>180</v>
      </c>
      <c r="H19" s="29">
        <f t="shared" si="0"/>
        <v>540</v>
      </c>
      <c r="I19" s="36">
        <v>174</v>
      </c>
      <c r="J19" s="29">
        <f t="shared" si="1"/>
        <v>522</v>
      </c>
      <c r="K19" s="37">
        <f t="shared" si="2"/>
        <v>174.67</v>
      </c>
      <c r="L19" s="37">
        <f t="shared" si="3"/>
        <v>524.01</v>
      </c>
      <c r="M19" s="37">
        <f t="shared" si="4"/>
        <v>5.03</v>
      </c>
      <c r="N19" s="37">
        <f t="shared" si="5"/>
        <v>15.1</v>
      </c>
      <c r="O19" s="37">
        <f t="shared" si="6"/>
        <v>2.88</v>
      </c>
      <c r="P19" s="37">
        <f t="shared" si="7"/>
        <v>2.88</v>
      </c>
      <c r="Q19" s="32">
        <f t="shared" si="8"/>
        <v>510</v>
      </c>
    </row>
    <row r="20" spans="1:17" ht="36.75" customHeight="1" x14ac:dyDescent="0.25">
      <c r="A20" s="39">
        <v>11</v>
      </c>
      <c r="B20" s="85" t="s">
        <v>31</v>
      </c>
      <c r="C20" s="34" t="s">
        <v>36</v>
      </c>
      <c r="D20" s="35">
        <v>3</v>
      </c>
      <c r="E20" s="36">
        <v>180</v>
      </c>
      <c r="F20" s="29">
        <f t="shared" si="9"/>
        <v>540</v>
      </c>
      <c r="G20" s="36">
        <v>190</v>
      </c>
      <c r="H20" s="29">
        <f t="shared" si="0"/>
        <v>570</v>
      </c>
      <c r="I20" s="36">
        <v>184</v>
      </c>
      <c r="J20" s="29">
        <f t="shared" si="1"/>
        <v>552</v>
      </c>
      <c r="K20" s="37">
        <f t="shared" si="2"/>
        <v>184.67</v>
      </c>
      <c r="L20" s="37">
        <f t="shared" si="3"/>
        <v>554.01</v>
      </c>
      <c r="M20" s="37">
        <f t="shared" si="4"/>
        <v>5.03</v>
      </c>
      <c r="N20" s="37">
        <f t="shared" si="5"/>
        <v>15.1</v>
      </c>
      <c r="O20" s="37">
        <f t="shared" si="6"/>
        <v>2.73</v>
      </c>
      <c r="P20" s="37">
        <f t="shared" si="7"/>
        <v>2.73</v>
      </c>
      <c r="Q20" s="32">
        <f t="shared" si="8"/>
        <v>540</v>
      </c>
    </row>
    <row r="21" spans="1:17" ht="25.5" customHeight="1" x14ac:dyDescent="0.25">
      <c r="A21" s="39">
        <v>12</v>
      </c>
      <c r="B21" s="84" t="s">
        <v>32</v>
      </c>
      <c r="C21" s="34" t="s">
        <v>19</v>
      </c>
      <c r="D21" s="35">
        <v>2</v>
      </c>
      <c r="E21" s="36">
        <v>220</v>
      </c>
      <c r="F21" s="29">
        <f t="shared" si="9"/>
        <v>440</v>
      </c>
      <c r="G21" s="36">
        <v>240</v>
      </c>
      <c r="H21" s="29">
        <f t="shared" si="0"/>
        <v>480</v>
      </c>
      <c r="I21" s="36">
        <v>225</v>
      </c>
      <c r="J21" s="29">
        <f t="shared" si="1"/>
        <v>450</v>
      </c>
      <c r="K21" s="37">
        <f t="shared" si="2"/>
        <v>228.33</v>
      </c>
      <c r="L21" s="37">
        <f t="shared" si="3"/>
        <v>456.66</v>
      </c>
      <c r="M21" s="37">
        <f t="shared" si="4"/>
        <v>10.41</v>
      </c>
      <c r="N21" s="37">
        <f t="shared" si="5"/>
        <v>20.82</v>
      </c>
      <c r="O21" s="37">
        <f t="shared" si="6"/>
        <v>4.5599999999999996</v>
      </c>
      <c r="P21" s="37">
        <f t="shared" si="7"/>
        <v>4.5599999999999996</v>
      </c>
      <c r="Q21" s="32">
        <f t="shared" si="8"/>
        <v>440</v>
      </c>
    </row>
    <row r="22" spans="1:17" s="8" customFormat="1" ht="28.5" customHeight="1" x14ac:dyDescent="0.25">
      <c r="A22" s="40" t="s">
        <v>6</v>
      </c>
      <c r="B22" s="41"/>
      <c r="C22" s="41"/>
      <c r="D22" s="42">
        <f t="shared" ref="D22:L22" si="10">SUM(D10:D21)</f>
        <v>177</v>
      </c>
      <c r="E22" s="43">
        <f t="shared" si="10"/>
        <v>5940</v>
      </c>
      <c r="F22" s="43">
        <f t="shared" si="10"/>
        <v>54360</v>
      </c>
      <c r="G22" s="43">
        <f t="shared" si="10"/>
        <v>6302</v>
      </c>
      <c r="H22" s="43">
        <f t="shared" si="10"/>
        <v>57790</v>
      </c>
      <c r="I22" s="43">
        <f t="shared" si="10"/>
        <v>6063</v>
      </c>
      <c r="J22" s="43">
        <f t="shared" si="10"/>
        <v>55545</v>
      </c>
      <c r="K22" s="43">
        <f t="shared" si="10"/>
        <v>6101.66</v>
      </c>
      <c r="L22" s="43">
        <f t="shared" si="10"/>
        <v>55898.41</v>
      </c>
      <c r="M22" s="43">
        <f>STDEV(E22,G22,I22)</f>
        <v>184.07154406190364</v>
      </c>
      <c r="N22" s="43">
        <f>STDEV(F22,H22,J22)</f>
        <v>1742.0844793905183</v>
      </c>
      <c r="O22" s="43">
        <f>ROUND(IF(K22&gt;0,STDEV(E22,G22,I22)/K22*100,0),2)</f>
        <v>3.02</v>
      </c>
      <c r="P22" s="43">
        <f>ROUND(IF(L22&gt;0,STDEV(F22,H22,J22)/L22*100,0),2)</f>
        <v>3.12</v>
      </c>
      <c r="Q22" s="44">
        <f>SUM(Q10:Q21)</f>
        <v>54360</v>
      </c>
    </row>
    <row r="23" spans="1:17" ht="15" customHeight="1" x14ac:dyDescent="0.25">
      <c r="M23" s="15"/>
      <c r="N23" s="15"/>
      <c r="O23" s="15"/>
    </row>
    <row r="24" spans="1:17" ht="15.75" customHeight="1" x14ac:dyDescent="0.25"/>
    <row r="25" spans="1:17" ht="15" customHeight="1" x14ac:dyDescent="0.25">
      <c r="B25" s="46" t="s">
        <v>20</v>
      </c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/>
    </row>
    <row r="27" spans="1:17" ht="15" customHeight="1" x14ac:dyDescent="0.25">
      <c r="B27" s="8"/>
      <c r="C27" s="8"/>
      <c r="D27" s="8"/>
      <c r="E27" s="8"/>
      <c r="F27" s="8"/>
      <c r="G27" s="8"/>
      <c r="H27" s="8"/>
      <c r="I27" s="8"/>
      <c r="J27" s="8"/>
      <c r="K27" s="9"/>
      <c r="L27" s="9"/>
      <c r="M27" s="10"/>
      <c r="N27" s="10"/>
      <c r="O27" s="10"/>
      <c r="P27" s="10"/>
      <c r="Q27" s="10"/>
    </row>
    <row r="28" spans="1:17" ht="15" customHeight="1" x14ac:dyDescent="0.25"/>
    <row r="29" spans="1:17" ht="15" customHeight="1" x14ac:dyDescent="0.25"/>
    <row r="30" spans="1:17" ht="42.75" customHeight="1" x14ac:dyDescent="0.25"/>
    <row r="31" spans="1:17" ht="15" customHeight="1" x14ac:dyDescent="0.25"/>
    <row r="32" spans="1:17" ht="15" customHeight="1" x14ac:dyDescent="0.25"/>
    <row r="38" ht="15" customHeight="1" x14ac:dyDescent="0.25"/>
    <row r="42" ht="15" customHeight="1" x14ac:dyDescent="0.25"/>
    <row r="43" ht="15" customHeight="1" x14ac:dyDescent="0.25"/>
    <row r="44" ht="15" customHeight="1" x14ac:dyDescent="0.25"/>
    <row r="46" ht="15.75" customHeight="1" x14ac:dyDescent="0.25"/>
    <row r="48" ht="15" customHeight="1" x14ac:dyDescent="0.25"/>
  </sheetData>
  <mergeCells count="22">
    <mergeCell ref="M5:N6"/>
    <mergeCell ref="O5:P6"/>
    <mergeCell ref="Q5:Q7"/>
    <mergeCell ref="E6:F6"/>
    <mergeCell ref="G6:H6"/>
    <mergeCell ref="I6:J6"/>
    <mergeCell ref="B25:P25"/>
    <mergeCell ref="A1:Q1"/>
    <mergeCell ref="A2:Q2"/>
    <mergeCell ref="A3:Q3"/>
    <mergeCell ref="A4:Q4"/>
    <mergeCell ref="A5:A7"/>
    <mergeCell ref="B5:B7"/>
    <mergeCell ref="C5:C7"/>
    <mergeCell ref="D5:D7"/>
    <mergeCell ref="E5:J5"/>
    <mergeCell ref="K5:L6"/>
    <mergeCell ref="A9:D9"/>
    <mergeCell ref="E9:F9"/>
    <mergeCell ref="G9:H9"/>
    <mergeCell ref="I9:J9"/>
    <mergeCell ref="K9:L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7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Бакуров</dc:creator>
  <cp:lastModifiedBy>Ерышева Анна Викторовна</cp:lastModifiedBy>
  <cp:lastPrinted>2024-06-20T14:36:14Z</cp:lastPrinted>
  <dcterms:created xsi:type="dcterms:W3CDTF">2016-05-18T09:10:41Z</dcterms:created>
  <dcterms:modified xsi:type="dcterms:W3CDTF">2026-06-02T10:26:35Z</dcterms:modified>
</cp:coreProperties>
</file>