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500"/>
  </bookViews>
  <sheets>
    <sheet name="1" sheetId="8" r:id="rId1"/>
  </sheets>
  <definedNames>
    <definedName name="_xlnm.Print_Area" localSheetId="0">'1'!$A$2:$L$14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8" l="1"/>
  <c r="F11" i="8" l="1"/>
  <c r="J10" i="8" l="1"/>
  <c r="J9" i="8"/>
  <c r="H11" i="8"/>
  <c r="H10" i="8"/>
  <c r="G10" i="8"/>
  <c r="G11" i="8" s="1"/>
  <c r="I9" i="8"/>
  <c r="K10" i="8" l="1"/>
  <c r="L10" i="8" s="1"/>
  <c r="J11" i="8"/>
  <c r="L13" i="8" s="1"/>
  <c r="K9" i="8" s="1"/>
  <c r="L9" i="8" s="1"/>
  <c r="I10" i="8"/>
  <c r="L11" i="8" l="1"/>
  <c r="L12" i="8" s="1"/>
  <c r="E11" i="8"/>
</calcChain>
</file>

<file path=xl/sharedStrings.xml><?xml version="1.0" encoding="utf-8"?>
<sst xmlns="http://schemas.openxmlformats.org/spreadsheetml/2006/main" count="35" uniqueCount="33">
  <si>
    <t xml:space="preserve"> </t>
  </si>
  <si>
    <t>Характеристики объекта закупки</t>
  </si>
  <si>
    <t>№</t>
  </si>
  <si>
    <t>Наименование товара, услуги (работы)</t>
  </si>
  <si>
    <t>Единица измерения</t>
  </si>
  <si>
    <t>Кол-во</t>
  </si>
  <si>
    <t>Коэффициент вариации (%)</t>
  </si>
  <si>
    <t>Цена (руб.)</t>
  </si>
  <si>
    <t>Исполнитель</t>
  </si>
  <si>
    <t>РАСЧЕТ НМЦК</t>
  </si>
  <si>
    <t>В соответствии с Описанием объекта закупки</t>
  </si>
  <si>
    <t>Маковская Л.Н.</t>
  </si>
  <si>
    <t>Итого</t>
  </si>
  <si>
    <t>Используемый метод определения НМЦД с обоснованием:</t>
  </si>
  <si>
    <t xml:space="preserve">Метод сопоставимых рыночных цен (анализа рынка) </t>
  </si>
  <si>
    <t>Предельная цена за единицу измерения (средняя), руб.</t>
  </si>
  <si>
    <t>Начальник УОЗ</t>
  </si>
  <si>
    <t>Суслова И.К.</t>
  </si>
  <si>
    <t>ИТОГО НМЦД, руб.</t>
  </si>
  <si>
    <t xml:space="preserve">Обоснование начальной (максимальной) цены контракта
</t>
  </si>
  <si>
    <t>ОКПД2</t>
  </si>
  <si>
    <t>28.25.12.130</t>
  </si>
  <si>
    <t>Монтаж системы кондиционирования</t>
  </si>
  <si>
    <t>Поставщик 1</t>
  </si>
  <si>
    <t>Поставщик 2</t>
  </si>
  <si>
    <t>Поставщик 3</t>
  </si>
  <si>
    <t>Предельная цена за единицу измерения с учетом лимитов финансирования, руб.</t>
  </si>
  <si>
    <t>На основании проведенного анализа рынка и проиведенных расчетов, с учетом выделенных лимитов 400 000,00 руб, 
применен понижающий коэффициент и НМЦК составил:</t>
  </si>
  <si>
    <t>43.22.12.150</t>
  </si>
  <si>
    <t>на поставку систем кондиционирования с монтажом</t>
  </si>
  <si>
    <t>Система кондиционирования (кассетный блок "Royal Clima" CO-4C 36HNXA/CO-E36HNX/pan8D2 (10,55 кВт) с декоративной панелью)</t>
  </si>
  <si>
    <t>усл.ед.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</si>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</sst>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#########"/>
    <numFmt numFmtId="165" formatCode="_-* #,##0.00\ _₽_-;\-* #,##0.00\ _₽_-;_-* &quot;-&quot;??\ _₽_-;_-@_-"/>
    <numFmt numFmtId="166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Alignment="0"/>
    <xf numFmtId="43" fontId="9" fillId="0" borderId="0" applyFont="0" applyFill="0" applyBorder="0" applyAlignment="0" applyProtection="0"/>
  </cellStyleXfs>
  <cellXfs count="50">
    <xf numFmtId="0" fontId="0" fillId="0" borderId="0" xfId="0"/>
    <xf numFmtId="0" fontId="1" fillId="2" borderId="0" xfId="0" applyFont="1" applyFill="1" applyBorder="1"/>
    <xf numFmtId="164" fontId="2" fillId="2" borderId="1" xfId="0" applyNumberFormat="1" applyFont="1" applyFill="1" applyBorder="1" applyAlignment="1">
      <alignment horizontal="center" vertical="center" wrapText="1"/>
    </xf>
    <xf numFmtId="2" fontId="6" fillId="2" borderId="0" xfId="0" applyNumberFormat="1" applyFont="1" applyFill="1" applyBorder="1"/>
    <xf numFmtId="0" fontId="2" fillId="2" borderId="0" xfId="0" applyFont="1" applyFill="1" applyBorder="1" applyAlignment="1"/>
    <xf numFmtId="0" fontId="6" fillId="2" borderId="0" xfId="0" applyFont="1" applyFill="1" applyBorder="1"/>
    <xf numFmtId="0" fontId="4" fillId="2" borderId="0" xfId="0" applyFont="1" applyFill="1" applyBorder="1"/>
    <xf numFmtId="0" fontId="2" fillId="2" borderId="0" xfId="0" applyFont="1" applyFill="1" applyBorder="1"/>
    <xf numFmtId="2" fontId="2" fillId="2" borderId="0" xfId="0" applyNumberFormat="1" applyFont="1" applyFill="1" applyBorder="1"/>
    <xf numFmtId="2" fontId="1" fillId="2" borderId="0" xfId="0" applyNumberFormat="1" applyFont="1" applyFill="1" applyBorder="1"/>
    <xf numFmtId="43" fontId="2" fillId="2" borderId="1" xfId="1" applyFont="1" applyFill="1" applyBorder="1" applyAlignment="1">
      <alignment horizontal="center" vertical="top" wrapText="1"/>
    </xf>
    <xf numFmtId="165" fontId="2" fillId="2" borderId="0" xfId="0" applyNumberFormat="1" applyFont="1" applyFill="1" applyBorder="1" applyAlignment="1"/>
    <xf numFmtId="0" fontId="1" fillId="2" borderId="0" xfId="0" applyFont="1" applyFill="1" applyBorder="1" applyAlignment="1">
      <alignment horizontal="center"/>
    </xf>
    <xf numFmtId="43" fontId="2" fillId="2" borderId="1" xfId="1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vertical="top" wrapText="1"/>
    </xf>
    <xf numFmtId="43" fontId="4" fillId="2" borderId="1" xfId="1" applyFont="1" applyFill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6" fontId="2" fillId="2" borderId="5" xfId="1" applyNumberFormat="1" applyFont="1" applyFill="1" applyBorder="1" applyAlignment="1">
      <alignment horizontal="left" vertical="center" wrapText="1"/>
    </xf>
    <xf numFmtId="166" fontId="2" fillId="2" borderId="1" xfId="1" applyNumberFormat="1" applyFont="1" applyFill="1" applyBorder="1" applyAlignment="1">
      <alignment horizontal="center" vertical="top" wrapText="1"/>
    </xf>
    <xf numFmtId="165" fontId="12" fillId="2" borderId="0" xfId="0" applyNumberFormat="1" applyFont="1" applyFill="1" applyBorder="1" applyAlignment="1"/>
    <xf numFmtId="0" fontId="3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11" fillId="2" borderId="6" xfId="1" applyFont="1" applyFill="1" applyBorder="1" applyAlignment="1">
      <alignment horizontal="left" vertical="top" wrapText="1"/>
    </xf>
    <xf numFmtId="43" fontId="11" fillId="2" borderId="8" xfId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view="pageBreakPreview" topLeftCell="A7" zoomScaleNormal="100" zoomScaleSheetLayoutView="100" workbookViewId="0">
      <selection activeCell="N9" sqref="N9"/>
    </sheetView>
  </sheetViews>
  <sheetFormatPr defaultColWidth="9" defaultRowHeight="15" x14ac:dyDescent="0.25"/>
  <cols>
    <col min="1" max="1" width="4" style="1" customWidth="1"/>
    <col min="2" max="2" width="28.5703125" style="1" customWidth="1"/>
    <col min="3" max="3" width="13.140625" style="1" customWidth="1"/>
    <col min="4" max="4" width="9.42578125" style="1" customWidth="1"/>
    <col min="5" max="5" width="6.7109375" style="1" bestFit="1" customWidth="1"/>
    <col min="6" max="6" width="12.28515625" style="9" customWidth="1"/>
    <col min="7" max="7" width="13" style="9" customWidth="1"/>
    <col min="8" max="8" width="14.28515625" style="9" customWidth="1"/>
    <col min="9" max="9" width="12.42578125" style="9" customWidth="1"/>
    <col min="10" max="10" width="14.140625" style="9" customWidth="1"/>
    <col min="11" max="11" width="16.42578125" style="9" customWidth="1"/>
    <col min="12" max="12" width="16" style="1" customWidth="1"/>
    <col min="13" max="13" width="12.5703125" style="1" customWidth="1"/>
    <col min="14" max="1002" width="9.140625" style="1" customWidth="1"/>
    <col min="1003" max="16384" width="9" style="1"/>
  </cols>
  <sheetData>
    <row r="1" spans="1:12" ht="54.75" customHeight="1" x14ac:dyDescent="0.25"/>
    <row r="2" spans="1:12" s="12" customFormat="1" ht="38.25" customHeight="1" x14ac:dyDescent="0.3">
      <c r="A2" s="26" t="s">
        <v>19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5" customHeight="1" x14ac:dyDescent="0.3">
      <c r="A3" s="27" t="s">
        <v>29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24.6" customHeight="1" x14ac:dyDescent="0.25">
      <c r="A4" s="28" t="s">
        <v>1</v>
      </c>
      <c r="B4" s="28"/>
      <c r="C4" s="29" t="s">
        <v>10</v>
      </c>
      <c r="D4" s="30"/>
      <c r="E4" s="30"/>
      <c r="F4" s="30"/>
      <c r="G4" s="30"/>
      <c r="H4" s="30"/>
      <c r="I4" s="30"/>
      <c r="J4" s="30"/>
      <c r="K4" s="30"/>
      <c r="L4" s="31"/>
    </row>
    <row r="5" spans="1:12" ht="67.5" customHeight="1" x14ac:dyDescent="0.25">
      <c r="A5" s="38" t="s">
        <v>13</v>
      </c>
      <c r="B5" s="38"/>
      <c r="C5" s="39" t="s">
        <v>14</v>
      </c>
      <c r="D5" s="40"/>
      <c r="E5" s="40"/>
      <c r="F5" s="40"/>
      <c r="G5" s="40"/>
      <c r="H5" s="40"/>
      <c r="I5" s="40"/>
      <c r="J5" s="40"/>
      <c r="K5" s="40"/>
      <c r="L5" s="41"/>
    </row>
    <row r="6" spans="1:12" x14ac:dyDescent="0.25">
      <c r="A6" s="42" t="s">
        <v>9</v>
      </c>
      <c r="B6" s="43"/>
      <c r="C6" s="44"/>
      <c r="D6" s="44"/>
      <c r="E6" s="44"/>
      <c r="F6" s="44"/>
      <c r="G6" s="44"/>
      <c r="H6" s="44"/>
      <c r="I6" s="44"/>
      <c r="J6" s="44"/>
      <c r="K6" s="44"/>
      <c r="L6" s="45"/>
    </row>
    <row r="7" spans="1:12" ht="64.900000000000006" customHeight="1" x14ac:dyDescent="0.25">
      <c r="A7" s="46" t="s">
        <v>2</v>
      </c>
      <c r="B7" s="46" t="s">
        <v>3</v>
      </c>
      <c r="C7" s="47" t="s">
        <v>20</v>
      </c>
      <c r="D7" s="46" t="s">
        <v>4</v>
      </c>
      <c r="E7" s="47" t="s">
        <v>5</v>
      </c>
      <c r="F7" s="2" t="s">
        <v>23</v>
      </c>
      <c r="G7" s="2" t="s">
        <v>24</v>
      </c>
      <c r="H7" s="2" t="s">
        <v>25</v>
      </c>
      <c r="I7" s="48" t="s">
        <v>6</v>
      </c>
      <c r="J7" s="47" t="s">
        <v>15</v>
      </c>
      <c r="K7" s="47" t="s">
        <v>26</v>
      </c>
      <c r="L7" s="32" t="s">
        <v>18</v>
      </c>
    </row>
    <row r="8" spans="1:12" ht="40.5" customHeight="1" x14ac:dyDescent="0.25">
      <c r="A8" s="46"/>
      <c r="B8" s="46"/>
      <c r="C8" s="47"/>
      <c r="D8" s="46"/>
      <c r="E8" s="47"/>
      <c r="F8" s="2" t="s">
        <v>7</v>
      </c>
      <c r="G8" s="2" t="s">
        <v>7</v>
      </c>
      <c r="H8" s="2" t="s">
        <v>7</v>
      </c>
      <c r="I8" s="49"/>
      <c r="J8" s="47"/>
      <c r="K8" s="47"/>
      <c r="L8" s="33"/>
    </row>
    <row r="9" spans="1:12" ht="116.25" customHeight="1" x14ac:dyDescent="0.25">
      <c r="A9" s="22">
        <v>1</v>
      </c>
      <c r="B9" s="15" t="s">
        <v>30</v>
      </c>
      <c r="C9" s="16" t="s">
        <v>21</v>
      </c>
      <c r="D9" s="14" t="s">
        <v>32</v>
      </c>
      <c r="E9" s="23">
        <v>2</v>
      </c>
      <c r="F9" s="14">
        <v>127000</v>
      </c>
      <c r="G9" s="14">
        <v>140000</v>
      </c>
      <c r="H9" s="14">
        <v>138000</v>
      </c>
      <c r="I9" s="17">
        <f>(STDEV(F9:H9)/AVERAGE(F9:H9))*100</f>
        <v>5.1851851851851851</v>
      </c>
      <c r="J9" s="17">
        <f>ROUND(AVERAGE(F9:H9),2)</f>
        <v>135000</v>
      </c>
      <c r="K9" s="17">
        <f>ROUND(J9*L13,2)</f>
        <v>117519.03999999999</v>
      </c>
      <c r="L9" s="13">
        <f>E9*K9</f>
        <v>235038.07999999999</v>
      </c>
    </row>
    <row r="10" spans="1:12" ht="44.45" customHeight="1" x14ac:dyDescent="0.25">
      <c r="A10" s="22">
        <v>2</v>
      </c>
      <c r="B10" s="15" t="s">
        <v>22</v>
      </c>
      <c r="C10" s="16" t="s">
        <v>28</v>
      </c>
      <c r="D10" s="14" t="s">
        <v>31</v>
      </c>
      <c r="E10" s="23">
        <v>2</v>
      </c>
      <c r="F10" s="14">
        <f>22000+21000+450*25+10000+17000/2</f>
        <v>72750</v>
      </c>
      <c r="G10" s="14">
        <f>156000/2+15000+28000/2</f>
        <v>107000</v>
      </c>
      <c r="H10" s="14">
        <f>75000+15000+29000/2</f>
        <v>104500</v>
      </c>
      <c r="I10" s="17">
        <f>(STDEV(F10:H10)/AVERAGE(F10:H10))*100</f>
        <v>20.151472129952531</v>
      </c>
      <c r="J10" s="17">
        <f>ROUND(AVERAGE(F10:H10),2)</f>
        <v>94750</v>
      </c>
      <c r="K10" s="17">
        <f>ROUND(J10*L13,2)</f>
        <v>82480.960000000006</v>
      </c>
      <c r="L10" s="13">
        <f>E10*K10</f>
        <v>164961.92000000001</v>
      </c>
    </row>
    <row r="11" spans="1:12" ht="15.75" x14ac:dyDescent="0.25">
      <c r="A11" s="18"/>
      <c r="B11" s="36" t="s">
        <v>12</v>
      </c>
      <c r="C11" s="37"/>
      <c r="D11" s="18"/>
      <c r="E11" s="24">
        <f>SUM(E10:E10)</f>
        <v>2</v>
      </c>
      <c r="F11" s="10">
        <f>E10*F10+E9*F9</f>
        <v>399500</v>
      </c>
      <c r="G11" s="10">
        <f>E10*G10+E9*G9</f>
        <v>494000</v>
      </c>
      <c r="H11" s="10">
        <f>E10*H10+E9*H9</f>
        <v>485000</v>
      </c>
      <c r="I11" s="18"/>
      <c r="J11" s="14">
        <f>E9*J9+E10*J10</f>
        <v>459500</v>
      </c>
      <c r="K11" s="14"/>
      <c r="L11" s="19">
        <f>SUM(L9:L10)</f>
        <v>400000</v>
      </c>
    </row>
    <row r="12" spans="1:12" ht="60.75" customHeight="1" x14ac:dyDescent="0.25">
      <c r="A12" s="34" t="s">
        <v>27</v>
      </c>
      <c r="B12" s="35"/>
      <c r="C12" s="35"/>
      <c r="D12" s="35"/>
      <c r="E12" s="35"/>
      <c r="F12" s="35"/>
      <c r="G12" s="35"/>
      <c r="H12" s="35"/>
      <c r="I12" s="35"/>
      <c r="J12" s="35"/>
      <c r="K12" s="21"/>
      <c r="L12" s="20">
        <f>L11</f>
        <v>400000</v>
      </c>
    </row>
    <row r="13" spans="1:12" ht="28.9" customHeight="1" x14ac:dyDescent="0.25">
      <c r="A13" s="4"/>
      <c r="B13" s="4" t="s">
        <v>16</v>
      </c>
      <c r="C13" s="4"/>
      <c r="D13" s="4"/>
      <c r="E13" s="4"/>
      <c r="F13" s="11"/>
      <c r="G13" s="4"/>
      <c r="H13" s="4"/>
      <c r="I13" s="4"/>
      <c r="J13" s="4"/>
      <c r="K13" s="4" t="s">
        <v>17</v>
      </c>
      <c r="L13" s="25">
        <f>400000/J11</f>
        <v>0.87051142546245919</v>
      </c>
    </row>
    <row r="14" spans="1:12" ht="42.6" customHeight="1" x14ac:dyDescent="0.25">
      <c r="A14" s="6" t="s">
        <v>0</v>
      </c>
      <c r="B14" s="7" t="s">
        <v>8</v>
      </c>
      <c r="C14" s="7"/>
      <c r="D14" s="7"/>
      <c r="E14" s="7"/>
      <c r="F14" s="3"/>
      <c r="G14" s="3"/>
      <c r="H14" s="3"/>
      <c r="I14" s="3"/>
      <c r="J14" s="8"/>
      <c r="K14" s="8" t="s">
        <v>11</v>
      </c>
      <c r="L14" s="5"/>
    </row>
  </sheetData>
  <mergeCells count="18">
    <mergeCell ref="A12:J12"/>
    <mergeCell ref="B11:C11"/>
    <mergeCell ref="A5:B5"/>
    <mergeCell ref="C5:L5"/>
    <mergeCell ref="A6:L6"/>
    <mergeCell ref="A7:A8"/>
    <mergeCell ref="B7:B8"/>
    <mergeCell ref="C7:C8"/>
    <mergeCell ref="D7:D8"/>
    <mergeCell ref="E7:E8"/>
    <mergeCell ref="I7:I8"/>
    <mergeCell ref="J7:J8"/>
    <mergeCell ref="K7:K8"/>
    <mergeCell ref="A2:L2"/>
    <mergeCell ref="A3:L3"/>
    <mergeCell ref="A4:B4"/>
    <mergeCell ref="C4:L4"/>
    <mergeCell ref="L7:L8"/>
  </mergeCells>
  <pageMargins left="1.1811023622047245" right="0.39370078740157483" top="0.39370078740157483" bottom="0.39370078740157483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2026-08-14T11:00:44Z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