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trgz\2026\02 Единственный поставщик\000 44-ФЗ Березка\Комплект узла термокрепления СЕТ441014\"/>
    </mc:Choice>
  </mc:AlternateContent>
  <bookViews>
    <workbookView xWindow="0" yWindow="0" windowWidth="21570" windowHeight="94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H17" i="1"/>
  <c r="J17" i="1"/>
  <c r="L17" i="1"/>
  <c r="N17" i="1"/>
  <c r="Q17" i="1"/>
  <c r="R17" i="1" s="1"/>
  <c r="I18" i="1" l="1"/>
  <c r="Q18" i="1" l="1"/>
  <c r="M18" i="1" l="1"/>
  <c r="E18" i="1" l="1"/>
  <c r="G18" i="1"/>
  <c r="K18" i="1" l="1"/>
  <c r="H23" i="1" s="1"/>
  <c r="H22" i="1" l="1"/>
</calcChain>
</file>

<file path=xl/sharedStrings.xml><?xml version="1.0" encoding="utf-8"?>
<sst xmlns="http://schemas.openxmlformats.org/spreadsheetml/2006/main" count="47" uniqueCount="46">
  <si>
    <t>№</t>
  </si>
  <si>
    <t>Наименование</t>
  </si>
  <si>
    <t>Кол- во</t>
  </si>
  <si>
    <t>ОКПД 2</t>
  </si>
  <si>
    <t>КТРУ</t>
  </si>
  <si>
    <t>Коммерческое предложение № 1</t>
  </si>
  <si>
    <t>Коммерческое предложение № 2</t>
  </si>
  <si>
    <t>Коммерческое предложение № 3</t>
  </si>
  <si>
    <t>Коммерческое предложение № 4</t>
  </si>
  <si>
    <t>Коммерческое предложение № 5</t>
  </si>
  <si>
    <t>ИТОГО:</t>
  </si>
  <si>
    <t>ОБОСНОВАНИЕ НАЧАЛЬНОЙ (МАКСИМАЛЬНОЙ) ЦЕНЫ  КОНТРАКТА</t>
  </si>
  <si>
    <t>1. Используемый метод определения начальной (максимальной) цены контракта с обоснованием:</t>
  </si>
  <si>
    <t xml:space="preserve">Товары (работы, услуги): </t>
  </si>
  <si>
    <t>Место поставки:</t>
  </si>
  <si>
    <t>Валюта:</t>
  </si>
  <si>
    <t>Российский рубль (RUB) 643</t>
  </si>
  <si>
    <t>Исх. номер запроса КП</t>
  </si>
  <si>
    <t>Коэффициент вариации</t>
  </si>
  <si>
    <t>Ед. изм.</t>
  </si>
  <si>
    <t>Цена 1</t>
  </si>
  <si>
    <t>Цена 2</t>
  </si>
  <si>
    <t>На сумму 2</t>
  </si>
  <si>
    <t>На сумму 4</t>
  </si>
  <si>
    <t>Цена 5</t>
  </si>
  <si>
    <t>На сумму 5</t>
  </si>
  <si>
    <t>На сумму 3</t>
  </si>
  <si>
    <t>Цена 4</t>
  </si>
  <si>
    <t>Цена 3</t>
  </si>
  <si>
    <t>На сумму 1</t>
  </si>
  <si>
    <t>2. Расчет начальной (максимальной) цены контракта:</t>
  </si>
  <si>
    <t xml:space="preserve">       При определении начальной (максимальной) цены контракта был применен метод сопоставимых рыночных цен (анализа рынка), который является приоритетным для определения и обоснования начальной (максимальной) цены контракта.</t>
  </si>
  <si>
    <t xml:space="preserve">     2.1. Расчет начальной (максимальной) цены контракта выполнялся в соответствии со статьей 22 федерального закона 44-ФЗ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утверждёнными Приказом Министерства экономического развития РФ от 2 октября 2013 года № 567.</t>
  </si>
  <si>
    <t>Срок действия контракта:</t>
  </si>
  <si>
    <t xml:space="preserve">     2.2. Для расчёта начальной (максимальной) цены контракта Заказчиком проведено исследование рынка (использовалась общедоступная информация о ценах). </t>
  </si>
  <si>
    <t>Минимальная цена (НМЦК)</t>
  </si>
  <si>
    <t>Минимальная цена</t>
  </si>
  <si>
    <t>На сумму</t>
  </si>
  <si>
    <t>шт</t>
  </si>
  <si>
    <t>до 30.12.2026</t>
  </si>
  <si>
    <t>Комплект восстановления фьюзера для KYOCERA ECOSYS M2040dn (CET), CET441014</t>
  </si>
  <si>
    <t>исх. № ПМ-6743 от 16.06.2026</t>
  </si>
  <si>
    <t>Поставка запчастей для МФУ</t>
  </si>
  <si>
    <t>интернет</t>
  </si>
  <si>
    <t xml:space="preserve"> г. Ярославль, ул. Советская, 14</t>
  </si>
  <si>
    <t>28.23.25.000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</si>
</sst>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</font>
    <font>
      <sz val="10"/>
      <color rgb="FFC00000"/>
      <name val="Times New Roman"/>
    </font>
    <font>
      <sz val="10"/>
      <color rgb="FFFF0000"/>
      <name val="Times New Roman"/>
    </font>
    <font>
      <sz val="10"/>
      <color rgb="FF33405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1" fillId="3" borderId="8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4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 applyBorder="1"/>
    <xf numFmtId="2" fontId="1" fillId="3" borderId="8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4" fontId="6" fillId="3" borderId="15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horizontal="right" vertical="center" wrapText="1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right"/>
    </xf>
    <xf numFmtId="4" fontId="4" fillId="0" borderId="11" xfId="0" applyNumberFormat="1" applyFont="1" applyFill="1" applyBorder="1" applyAlignment="1">
      <alignment horizontal="right"/>
    </xf>
    <xf numFmtId="4" fontId="4" fillId="0" borderId="17" xfId="0" applyNumberFormat="1" applyFont="1" applyFill="1" applyBorder="1" applyAlignment="1">
      <alignment horizontal="right"/>
    </xf>
    <xf numFmtId="2" fontId="1" fillId="3" borderId="12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" fontId="4" fillId="0" borderId="18" xfId="0" applyNumberFormat="1" applyFont="1" applyBorder="1" applyAlignment="1">
      <alignment horizontal="right"/>
    </xf>
    <xf numFmtId="4" fontId="4" fillId="0" borderId="19" xfId="0" applyNumberFormat="1" applyFont="1" applyBorder="1" applyAlignment="1">
      <alignment horizontal="right"/>
    </xf>
    <xf numFmtId="2" fontId="1" fillId="3" borderId="16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1" formatCode="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4" formatCode="#,##0.00"/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rgb="FF334059"/>
        <name val="Times New Roman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6:R17" totalsRowShown="0" headerRowDxfId="22" dataDxfId="20" headerRowBorderDxfId="21" tableBorderDxfId="19" totalsRowBorderDxfId="18">
  <autoFilter ref="A16:R17"/>
  <tableColumns count="18">
    <tableColumn id="1" name="№" dataDxfId="17"/>
    <tableColumn id="2" name="Наименование" dataDxfId="16"/>
    <tableColumn id="19" name="ОКПД 2" dataDxfId="15"/>
    <tableColumn id="20" name="КТРУ" dataDxfId="14"/>
    <tableColumn id="3" name="Цена 1" dataDxfId="13"/>
    <tableColumn id="4" name="На сумму 1" dataDxfId="12">
      <calculatedColumnFormula>Таблица2[Цена 1]*Таблица2[Кол- во]</calculatedColumnFormula>
    </tableColumn>
    <tableColumn id="5" name="Цена 2" dataDxfId="11"/>
    <tableColumn id="6" name="На сумму 2" dataDxfId="10">
      <calculatedColumnFormula>Таблица2[Цена 2]*Таблица2[Кол- во]</calculatedColumnFormula>
    </tableColumn>
    <tableColumn id="7" name="Цена 3" dataDxfId="9"/>
    <tableColumn id="8" name="На сумму 3" dataDxfId="8">
      <calculatedColumnFormula>Таблица2[Цена 3]*Таблица2[Кол- во]</calculatedColumnFormula>
    </tableColumn>
    <tableColumn id="9" name="Цена 4" dataDxfId="7"/>
    <tableColumn id="10" name="На сумму 4" dataDxfId="6">
      <calculatedColumnFormula>Таблица2[Цена 4]*Таблица2[Кол- во]</calculatedColumnFormula>
    </tableColumn>
    <tableColumn id="11" name="Цена 5" dataDxfId="5"/>
    <tableColumn id="12" name="На сумму 5" dataDxfId="4">
      <calculatedColumnFormula>Таблица2[[#This Row],[Цена 5]]*Таблица2[[#This Row],[Кол- во]]</calculatedColumnFormula>
    </tableColumn>
    <tableColumn id="15" name="Ед. изм." dataDxfId="3"/>
    <tableColumn id="16" name="Кол- во" dataDxfId="2"/>
    <tableColumn id="13" name="Минимальная цена" dataDxfId="1">
      <calculatedColumnFormula>MIN(IF(E17=0,999999,E17),IF(G17=0,999999,G17),IF(I17=0,999999,I17),IF(K17=0,999999,K17),IF(M17=0,999999,M17))</calculatedColumnFormula>
    </tableColumn>
    <tableColumn id="14" name="На сумму" dataDxfId="0">
      <calculatedColumnFormula>Таблица2[Минимальная цена]*Таблица2[Кол- во]</calculatedColumnFormula>
    </tableColumn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topLeftCell="A7" workbookViewId="0">
      <selection activeCell="B17" sqref="B17"/>
    </sheetView>
  </sheetViews>
  <sheetFormatPr defaultRowHeight="15" x14ac:dyDescent="0.25"/>
  <cols>
    <col min="1" max="1" width="4" style="1" customWidth="1"/>
    <col min="2" max="2" width="44" style="1" customWidth="1"/>
    <col min="3" max="3" width="10.85546875" style="1" customWidth="1"/>
    <col min="4" max="4" width="10.7109375" style="1" customWidth="1"/>
    <col min="5" max="5" width="10.28515625" style="1" customWidth="1"/>
    <col min="6" max="6" width="10" style="1" customWidth="1"/>
    <col min="7" max="7" width="10.42578125" style="1" customWidth="1"/>
    <col min="8" max="8" width="11" style="1" customWidth="1"/>
    <col min="9" max="10" width="10.7109375" style="1" customWidth="1"/>
    <col min="11" max="11" width="8.7109375" style="1" customWidth="1"/>
    <col min="12" max="12" width="10.7109375" style="1" customWidth="1"/>
    <col min="13" max="13" width="9.28515625" style="1" customWidth="1"/>
    <col min="14" max="14" width="13.5703125" style="1" customWidth="1"/>
    <col min="15" max="15" width="6.42578125" style="1" customWidth="1"/>
    <col min="16" max="16" width="6.85546875" style="1" customWidth="1"/>
    <col min="17" max="17" width="9.5703125" style="1" customWidth="1"/>
    <col min="18" max="18" width="9.42578125" style="1" customWidth="1"/>
    <col min="19" max="19" width="9.140625" style="1"/>
    <col min="20" max="20" width="14.5703125" style="1" customWidth="1"/>
    <col min="21" max="21" width="21" style="1" customWidth="1"/>
    <col min="22" max="22" width="9.140625" style="1"/>
    <col min="23" max="23" width="19.5703125" style="1" customWidth="1"/>
    <col min="24" max="16384" width="9.140625" style="1"/>
  </cols>
  <sheetData>
    <row r="1" spans="1:24" x14ac:dyDescent="0.25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4" x14ac:dyDescent="0.25">
      <c r="A2" s="63" t="s">
        <v>12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24" ht="29.25" customHeight="1" x14ac:dyDescent="0.25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24" x14ac:dyDescent="0.25">
      <c r="A4" s="64" t="s">
        <v>30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24" ht="47.25" customHeight="1" x14ac:dyDescent="0.25">
      <c r="A5" s="65" t="s">
        <v>32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24" ht="18.75" customHeight="1" x14ac:dyDescent="0.25">
      <c r="A6" s="66" t="s">
        <v>34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8" spans="1:24" ht="15.75" x14ac:dyDescent="0.25">
      <c r="A8" s="54" t="s">
        <v>13</v>
      </c>
      <c r="B8" s="54"/>
      <c r="C8" s="57" t="s">
        <v>42</v>
      </c>
      <c r="D8" s="57"/>
      <c r="E8" s="57"/>
      <c r="F8" s="57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1:24" ht="15.75" x14ac:dyDescent="0.25">
      <c r="A9" s="55" t="s">
        <v>33</v>
      </c>
      <c r="B9" s="56"/>
      <c r="C9" s="57" t="s">
        <v>39</v>
      </c>
      <c r="D9" s="57"/>
      <c r="E9" s="57"/>
      <c r="F9" s="57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24" ht="16.5" customHeight="1" x14ac:dyDescent="0.25">
      <c r="A10" s="54" t="s">
        <v>14</v>
      </c>
      <c r="B10" s="54"/>
      <c r="C10" s="57" t="s">
        <v>44</v>
      </c>
      <c r="D10" s="57"/>
      <c r="E10" s="57"/>
      <c r="F10" s="57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24" ht="15.75" x14ac:dyDescent="0.25">
      <c r="A11" s="54" t="s">
        <v>15</v>
      </c>
      <c r="B11" s="54"/>
      <c r="C11" s="60" t="s">
        <v>16</v>
      </c>
      <c r="D11" s="60"/>
      <c r="E11" s="60"/>
      <c r="F11" s="60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1:24" x14ac:dyDescent="0.25">
      <c r="A12" s="35" t="s">
        <v>17</v>
      </c>
      <c r="B12" s="35"/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</row>
    <row r="13" spans="1:24" ht="13.5" customHeight="1" thickBot="1" x14ac:dyDescent="0.3"/>
    <row r="14" spans="1:24" ht="26.25" customHeight="1" x14ac:dyDescent="0.25">
      <c r="A14" s="2"/>
      <c r="B14" s="3"/>
      <c r="C14" s="5"/>
      <c r="D14" s="5"/>
      <c r="E14" s="43" t="s">
        <v>5</v>
      </c>
      <c r="F14" s="44"/>
      <c r="G14" s="50" t="s">
        <v>6</v>
      </c>
      <c r="H14" s="50"/>
      <c r="I14" s="43" t="s">
        <v>7</v>
      </c>
      <c r="J14" s="50"/>
      <c r="K14" s="43" t="s">
        <v>8</v>
      </c>
      <c r="L14" s="44"/>
      <c r="M14" s="50" t="s">
        <v>9</v>
      </c>
      <c r="N14" s="44"/>
      <c r="O14" s="4"/>
      <c r="P14" s="4"/>
      <c r="Q14" s="4"/>
      <c r="R14" s="4"/>
    </row>
    <row r="15" spans="1:24" ht="26.25" customHeight="1" x14ac:dyDescent="0.25">
      <c r="A15" s="2"/>
      <c r="B15" s="3"/>
      <c r="C15" s="5"/>
      <c r="D15" s="5"/>
      <c r="E15" s="53" t="s">
        <v>41</v>
      </c>
      <c r="F15" s="52"/>
      <c r="G15" s="53" t="s">
        <v>43</v>
      </c>
      <c r="H15" s="52"/>
      <c r="I15" s="53" t="s">
        <v>43</v>
      </c>
      <c r="J15" s="52"/>
      <c r="K15" s="53"/>
      <c r="L15" s="52"/>
      <c r="M15" s="51"/>
      <c r="N15" s="52"/>
      <c r="O15" s="3"/>
      <c r="P15" s="3"/>
      <c r="Q15" s="2"/>
      <c r="R15" s="2"/>
    </row>
    <row r="16" spans="1:24" ht="51" customHeight="1" x14ac:dyDescent="0.25">
      <c r="A16" s="6" t="s">
        <v>0</v>
      </c>
      <c r="B16" s="26" t="s">
        <v>1</v>
      </c>
      <c r="C16" s="7" t="s">
        <v>3</v>
      </c>
      <c r="D16" s="8" t="s">
        <v>4</v>
      </c>
      <c r="E16" s="9" t="s">
        <v>20</v>
      </c>
      <c r="F16" s="10" t="s">
        <v>29</v>
      </c>
      <c r="G16" s="16" t="s">
        <v>21</v>
      </c>
      <c r="H16" s="17" t="s">
        <v>22</v>
      </c>
      <c r="I16" s="9" t="s">
        <v>28</v>
      </c>
      <c r="J16" s="17" t="s">
        <v>26</v>
      </c>
      <c r="K16" s="9" t="s">
        <v>27</v>
      </c>
      <c r="L16" s="10" t="s">
        <v>23</v>
      </c>
      <c r="M16" s="16" t="s">
        <v>24</v>
      </c>
      <c r="N16" s="10" t="s">
        <v>25</v>
      </c>
      <c r="O16" s="6" t="s">
        <v>19</v>
      </c>
      <c r="P16" s="7" t="s">
        <v>2</v>
      </c>
      <c r="Q16" s="7" t="s">
        <v>36</v>
      </c>
      <c r="R16" s="8" t="s">
        <v>37</v>
      </c>
      <c r="T16" s="13"/>
      <c r="U16" s="13"/>
      <c r="V16" s="13"/>
      <c r="W16" s="13"/>
      <c r="X16" s="13"/>
    </row>
    <row r="17" spans="1:24" ht="26.25" x14ac:dyDescent="0.25">
      <c r="A17" s="27">
        <v>1</v>
      </c>
      <c r="B17" s="33" t="s">
        <v>40</v>
      </c>
      <c r="C17" s="29" t="s">
        <v>45</v>
      </c>
      <c r="D17" s="31"/>
      <c r="E17" s="23">
        <v>7968</v>
      </c>
      <c r="F17" s="18">
        <f>Таблица2[Цена 1]*Таблица2[Кол- во]</f>
        <v>7968</v>
      </c>
      <c r="G17" s="19">
        <v>8645</v>
      </c>
      <c r="H17" s="24">
        <f>Таблица2[Цена 2]*Таблица2[Кол- во]</f>
        <v>8645</v>
      </c>
      <c r="I17" s="23">
        <v>8491.2000000000007</v>
      </c>
      <c r="J17" s="21">
        <f>Таблица2[Цена 3]*Таблица2[Кол- во]</f>
        <v>8491.2000000000007</v>
      </c>
      <c r="K17" s="25"/>
      <c r="L17" s="22">
        <f>Таблица2[Цена 4]*Таблица2[Кол- во]</f>
        <v>0</v>
      </c>
      <c r="M17" s="28"/>
      <c r="N17" s="21">
        <f>Таблица2[[#This Row],[Цена 5]]*Таблица2[[#This Row],[Кол- во]]</f>
        <v>0</v>
      </c>
      <c r="O17" s="32" t="s">
        <v>38</v>
      </c>
      <c r="P17" s="30">
        <v>1</v>
      </c>
      <c r="Q17" s="20">
        <f>MIN(IF(E17=0,999999,E17),IF(G17=0,999999,G17),IF(I17=0,999999,I17),IF(K17=0,999999,K17),IF(M17=0,999999,M17))</f>
        <v>7968</v>
      </c>
      <c r="R17" s="20">
        <f>Таблица2[Минимальная цена]*Таблица2[Кол- во]</f>
        <v>7968</v>
      </c>
      <c r="T17" s="13"/>
      <c r="U17" s="13"/>
      <c r="V17" s="13"/>
      <c r="W17" s="13"/>
      <c r="X17" s="13"/>
    </row>
    <row r="18" spans="1:24" ht="15.75" thickBot="1" x14ac:dyDescent="0.3">
      <c r="A18" s="5"/>
      <c r="B18" s="11" t="s">
        <v>10</v>
      </c>
      <c r="C18" s="4"/>
      <c r="D18" s="12"/>
      <c r="E18" s="40">
        <f>SUM(Таблица2[На сумму 1])</f>
        <v>7968</v>
      </c>
      <c r="F18" s="41"/>
      <c r="G18" s="42">
        <f>SUM(Таблица2[На сумму 2])</f>
        <v>8645</v>
      </c>
      <c r="H18" s="42"/>
      <c r="I18" s="40">
        <f>SUM(Таблица2[На сумму 3])</f>
        <v>8491.2000000000007</v>
      </c>
      <c r="J18" s="42"/>
      <c r="K18" s="40" t="str">
        <f>IF(SUM(Таблица2[На сумму 4])=0,"",SUM(Таблица2[На сумму 4]))</f>
        <v/>
      </c>
      <c r="L18" s="41"/>
      <c r="M18" s="42" t="str">
        <f>IF(SUM(Таблица2[На сумму 5])=0,"",SUM(Таблица2[На сумму 5]))</f>
        <v/>
      </c>
      <c r="N18" s="41"/>
      <c r="O18" s="4"/>
      <c r="P18" s="4"/>
      <c r="Q18" s="48">
        <f>SUBTOTAL(109,Таблица2[На сумму])</f>
        <v>7968</v>
      </c>
      <c r="R18" s="49"/>
      <c r="T18" s="13"/>
      <c r="U18" s="13"/>
      <c r="V18" s="13"/>
      <c r="W18" s="13"/>
      <c r="X18" s="13"/>
    </row>
    <row r="19" spans="1:24" x14ac:dyDescent="0.25">
      <c r="T19" s="13"/>
      <c r="U19" s="13"/>
      <c r="V19" s="13"/>
      <c r="W19" s="13"/>
      <c r="X19" s="13"/>
    </row>
    <row r="20" spans="1:24" x14ac:dyDescent="0.25">
      <c r="T20" s="13"/>
      <c r="U20" s="13"/>
      <c r="V20" s="13"/>
      <c r="W20" s="13"/>
      <c r="X20" s="13"/>
    </row>
    <row r="21" spans="1:24" ht="15" customHeight="1" x14ac:dyDescent="0.25">
      <c r="T21" s="13"/>
      <c r="U21" s="13"/>
      <c r="V21" s="13"/>
      <c r="W21" s="13"/>
      <c r="X21" s="13"/>
    </row>
    <row r="22" spans="1:24" x14ac:dyDescent="0.25">
      <c r="B22" s="5"/>
      <c r="C22" s="35" t="s">
        <v>35</v>
      </c>
      <c r="D22" s="35"/>
      <c r="E22" s="35"/>
      <c r="F22" s="35"/>
      <c r="G22" s="35"/>
      <c r="H22" s="39">
        <f>SUM(Таблица2[На сумму])</f>
        <v>7968</v>
      </c>
      <c r="I22" s="39"/>
      <c r="J22" s="39"/>
      <c r="T22" s="13"/>
      <c r="U22" s="13"/>
      <c r="V22" s="13"/>
      <c r="W22" s="13"/>
      <c r="X22" s="13"/>
    </row>
    <row r="23" spans="1:24" x14ac:dyDescent="0.25">
      <c r="B23" s="5"/>
      <c r="C23" s="35" t="s">
        <v>18</v>
      </c>
      <c r="D23" s="35"/>
      <c r="E23" s="35"/>
      <c r="F23" s="35"/>
      <c r="G23" s="35"/>
      <c r="H23" s="38">
        <f>IF((STDEV(E18:N18)/AVERAGE(E18:N18))&gt;0.33,"неоднородна",(STDEV(E18:N18)/AVERAGE(E18:N18)))</f>
        <v>4.2411163210541683E-2</v>
      </c>
      <c r="I23" s="38"/>
      <c r="J23" s="38"/>
      <c r="T23" s="13"/>
      <c r="U23" s="13"/>
      <c r="V23" s="13"/>
      <c r="W23" s="13"/>
      <c r="X23" s="13"/>
    </row>
    <row r="24" spans="1:24" x14ac:dyDescent="0.25">
      <c r="B24" s="5"/>
      <c r="C24" s="34"/>
      <c r="D24" s="34"/>
      <c r="E24" s="34"/>
      <c r="F24" s="34"/>
      <c r="G24" s="15"/>
      <c r="H24" s="37"/>
      <c r="I24" s="37"/>
      <c r="J24" s="37"/>
      <c r="T24" s="13"/>
      <c r="U24" s="13"/>
      <c r="V24" s="13"/>
      <c r="W24" s="13"/>
      <c r="X24" s="13"/>
    </row>
    <row r="25" spans="1:24" x14ac:dyDescent="0.25">
      <c r="B25" s="5"/>
      <c r="C25" s="34"/>
      <c r="D25" s="34"/>
      <c r="E25" s="34"/>
      <c r="F25" s="34"/>
      <c r="G25" s="15"/>
      <c r="H25" s="36"/>
      <c r="I25" s="36"/>
      <c r="J25" s="36"/>
      <c r="T25" s="13"/>
      <c r="U25" s="13"/>
      <c r="V25" s="13"/>
      <c r="W25" s="13"/>
      <c r="X25" s="13"/>
    </row>
    <row r="26" spans="1:24" x14ac:dyDescent="0.25">
      <c r="T26" s="13"/>
      <c r="U26" s="13"/>
      <c r="V26" s="13"/>
      <c r="W26" s="13"/>
      <c r="X26" s="13"/>
    </row>
    <row r="27" spans="1:24" x14ac:dyDescent="0.25">
      <c r="N27" s="14"/>
      <c r="Q27" s="13"/>
      <c r="T27" s="13"/>
      <c r="U27" s="13"/>
      <c r="V27" s="13"/>
      <c r="W27" s="13"/>
      <c r="X27" s="13"/>
    </row>
    <row r="28" spans="1:24" x14ac:dyDescent="0.25">
      <c r="N28" s="14"/>
      <c r="Q28" s="13"/>
      <c r="T28" s="13"/>
      <c r="U28" s="13"/>
      <c r="V28" s="13"/>
      <c r="W28" s="13"/>
      <c r="X28" s="13"/>
    </row>
    <row r="29" spans="1:24" x14ac:dyDescent="0.25">
      <c r="N29" s="14"/>
      <c r="Q29" s="13"/>
      <c r="T29" s="13"/>
      <c r="U29" s="13"/>
      <c r="V29" s="13"/>
      <c r="W29" s="13"/>
      <c r="X29" s="13"/>
    </row>
    <row r="30" spans="1:24" x14ac:dyDescent="0.25">
      <c r="Q30" s="13"/>
      <c r="T30" s="13"/>
      <c r="U30" s="13"/>
      <c r="V30" s="13"/>
      <c r="W30" s="13"/>
      <c r="X30" s="13"/>
    </row>
    <row r="31" spans="1:24" x14ac:dyDescent="0.25">
      <c r="I31" s="14"/>
      <c r="Q31" s="13"/>
    </row>
    <row r="33" spans="19:19" x14ac:dyDescent="0.25">
      <c r="S33" s="13"/>
    </row>
  </sheetData>
  <mergeCells count="40">
    <mergeCell ref="A1:R1"/>
    <mergeCell ref="A2:R2"/>
    <mergeCell ref="A4:R4"/>
    <mergeCell ref="A3:R3"/>
    <mergeCell ref="A6:R6"/>
    <mergeCell ref="A5:R5"/>
    <mergeCell ref="G14:H14"/>
    <mergeCell ref="A8:B8"/>
    <mergeCell ref="A9:B9"/>
    <mergeCell ref="A10:B10"/>
    <mergeCell ref="A11:B11"/>
    <mergeCell ref="A12:B12"/>
    <mergeCell ref="C8:R8"/>
    <mergeCell ref="C9:R9"/>
    <mergeCell ref="C10:R10"/>
    <mergeCell ref="C11:R11"/>
    <mergeCell ref="K18:L18"/>
    <mergeCell ref="M18:N18"/>
    <mergeCell ref="E14:F14"/>
    <mergeCell ref="C12:R12"/>
    <mergeCell ref="Q18:R18"/>
    <mergeCell ref="M14:N14"/>
    <mergeCell ref="M15:N15"/>
    <mergeCell ref="E18:F18"/>
    <mergeCell ref="G18:H18"/>
    <mergeCell ref="G15:H15"/>
    <mergeCell ref="E15:F15"/>
    <mergeCell ref="K15:L15"/>
    <mergeCell ref="I15:J15"/>
    <mergeCell ref="I18:J18"/>
    <mergeCell ref="K14:L14"/>
    <mergeCell ref="I14:J14"/>
    <mergeCell ref="C25:F25"/>
    <mergeCell ref="C22:G22"/>
    <mergeCell ref="C23:G23"/>
    <mergeCell ref="H25:J25"/>
    <mergeCell ref="H24:J24"/>
    <mergeCell ref="H23:J23"/>
    <mergeCell ref="H22:J22"/>
    <mergeCell ref="C24:F2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Митрохина Екатерина Александровна</cp:lastModifiedBy>
  <dcterms:created xsi:type="dcterms:W3CDTF">2022-03-02T09:14:33Z</dcterms:created>
  <dcterms:modified xsi:type="dcterms:W3CDTF">2026-06-17T11:01:54Z</dcterms:modified>
</cp:coreProperties>
</file>