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8515" windowHeight="1245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45621" refMode="R1C1"/>
</workbook>
</file>

<file path=xl/calcChain.xml><?xml version="1.0" encoding="utf-8"?>
<calcChain xmlns="http://schemas.openxmlformats.org/spreadsheetml/2006/main">
  <c r="F8" i="1" l="1"/>
  <c r="F9" i="1"/>
  <c r="F10" i="1"/>
  <c r="G8" i="1"/>
  <c r="G9" i="1"/>
  <c r="G10" i="1"/>
  <c r="H8" i="1"/>
  <c r="H9" i="1"/>
  <c r="H10" i="1"/>
  <c r="M8" i="1"/>
  <c r="N8" i="1" s="1"/>
  <c r="O8" i="1" s="1"/>
  <c r="N9" i="1"/>
  <c r="O9" i="1" s="1"/>
  <c r="M10" i="1"/>
  <c r="N10" i="1" s="1"/>
  <c r="O10" i="1" s="1"/>
  <c r="M7" i="1" l="1"/>
  <c r="N7" i="1" s="1"/>
  <c r="O7" i="1" l="1"/>
  <c r="O11" i="1" s="1"/>
  <c r="G7" i="1"/>
  <c r="F7" i="1"/>
  <c r="H7" i="1" l="1"/>
  <c r="D21" i="1"/>
  <c r="E21" i="1" s="1"/>
  <c r="H19" i="1" l="1"/>
</calcChain>
</file>

<file path=xl/sharedStrings.xml><?xml version="1.0" encoding="utf-8"?>
<sst xmlns="http://schemas.openxmlformats.org/spreadsheetml/2006/main" count="36" uniqueCount="34">
  <si>
    <t>Среднее значение цены</t>
  </si>
  <si>
    <t>Основные характеристики объекта закупки</t>
  </si>
  <si>
    <t xml:space="preserve">Среднее квадратичное отклонение </t>
  </si>
  <si>
    <t>Итого:</t>
  </si>
  <si>
    <t>№ П\П</t>
  </si>
  <si>
    <t>Коэффициент вариации 
(д.б. &lt; 33%)</t>
  </si>
  <si>
    <t>Ед.
изм.</t>
  </si>
  <si>
    <t>Кол-во объекта закупки</t>
  </si>
  <si>
    <t xml:space="preserve">Обоснование начальной (максимальной) цены контракта
</t>
  </si>
  <si>
    <t xml:space="preserve">Приложение 1 к заявке на осуществление закупки
</t>
  </si>
  <si>
    <r>
      <t xml:space="preserve">Используемый метод определения НМЦК: 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  </r>
    <r>
      <rPr>
        <sz val="12"/>
        <rFont val="Times New Roman"/>
        <family val="1"/>
        <charset val="204"/>
      </rPr>
      <t>и приказом Минздрава России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изделий»</t>
    </r>
  </si>
  <si>
    <t>% НДС</t>
  </si>
  <si>
    <t>Сумма НДС, руб</t>
  </si>
  <si>
    <t xml:space="preserve">Сумма НМЦК </t>
  </si>
  <si>
    <t xml:space="preserve"> Цена за ед. изм., (с НДС) руб.</t>
  </si>
  <si>
    <t>Учитывая выделенное бюджетное финансирование и с целью экономии финансовых средств максимальная цена контракта  установлена исходя из минимальной стоимости предложений.</t>
  </si>
  <si>
    <t xml:space="preserve"> min Цена за ед.изм., (Без НДС), руб.</t>
  </si>
  <si>
    <t xml:space="preserve">  </t>
  </si>
  <si>
    <t xml:space="preserve"> </t>
  </si>
  <si>
    <t>Маркетинговые исследования на поставку медицинских расходных материалов для нужд ФКУЗ МСЧ-24 ФСИН России</t>
  </si>
  <si>
    <t xml:space="preserve">
Фармацевт                                                                                                                                                                                                                                             _______________         Н.П. Лямкина
</t>
  </si>
  <si>
    <t>шт</t>
  </si>
  <si>
    <t xml:space="preserve">Имитаторы клеток крови для калибровки/контроля ИВД, реагент </t>
  </si>
  <si>
    <t>уп</t>
  </si>
  <si>
    <t xml:space="preserve">Реагент для лизиса клеток крови ИВД </t>
  </si>
  <si>
    <t>Буферный изотонический солевой раствор ИВД</t>
  </si>
  <si>
    <t xml:space="preserve">Моющий/чистящий раствор ИВД, для автоматических/полуавтоматических систем </t>
  </si>
  <si>
    <t>стартовый калибратор</t>
  </si>
  <si>
    <t>лизирующий</t>
  </si>
  <si>
    <t>проточная</t>
  </si>
  <si>
    <t>очищающий</t>
  </si>
  <si>
    <t>Ответ на запрос ценовой инф-и 
КП №2
вход. 1174 от 02.09.2026                        цена за ед. без НДС</t>
  </si>
  <si>
    <t>Ответ на запрос ценовой инф-и 
КП №3
вход. 1173 от 02.09.2026                      цена за ед. без НДС</t>
  </si>
  <si>
    <t>Ответ на запрос ценовой инф-и 
КП №1
вход. 1175 от 02.09.2026                       цена за ед.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</si>
</sst>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center" wrapText="1"/>
    </xf>
    <xf numFmtId="1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/>
    <xf numFmtId="0" fontId="4" fillId="0" borderId="0" xfId="0" quotePrefix="1" applyNumberFormat="1" applyFont="1"/>
    <xf numFmtId="2" fontId="2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quotePrefix="1" applyFont="1"/>
    <xf numFmtId="0" fontId="4" fillId="0" borderId="0" xfId="0" applyFont="1" applyBorder="1" applyAlignment="1">
      <alignment wrapText="1"/>
    </xf>
    <xf numFmtId="9" fontId="4" fillId="0" borderId="0" xfId="0" applyNumberFormat="1" applyFont="1" applyAlignment="1">
      <alignment wrapText="1"/>
    </xf>
    <xf numFmtId="9" fontId="4" fillId="0" borderId="0" xfId="0" applyNumberFormat="1" applyFont="1"/>
    <xf numFmtId="164" fontId="8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0" fontId="4" fillId="0" borderId="0" xfId="0" applyFont="1" applyAlignment="1">
      <alignment wrapText="1"/>
    </xf>
    <xf numFmtId="165" fontId="9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2" fontId="4" fillId="0" borderId="6" xfId="0" applyNumberFormat="1" applyFont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9" fillId="0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19</xdr:row>
      <xdr:rowOff>104775</xdr:rowOff>
    </xdr:from>
    <xdr:to>
      <xdr:col>3</xdr:col>
      <xdr:colOff>619125</xdr:colOff>
      <xdr:row>22</xdr:row>
      <xdr:rowOff>0</xdr:rowOff>
    </xdr:to>
    <xdr:sp macro="" textlink="">
      <xdr:nvSpPr>
        <xdr:cNvPr id="1025" name="Rectangle 2"/>
        <xdr:cNvSpPr>
          <a:spLocks noChangeArrowheads="1"/>
        </xdr:cNvSpPr>
      </xdr:nvSpPr>
      <xdr:spPr bwMode="auto">
        <a:xfrm>
          <a:off x="47625" y="6467475"/>
          <a:ext cx="40767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Таким образом, НМЦК контракта составляет:</a:t>
          </a:r>
        </a:p>
      </xdr:txBody>
    </xdr:sp>
    <xdr:clientData/>
  </xdr:twoCellAnchor>
  <xdr:twoCellAnchor>
    <xdr:from>
      <xdr:col>0</xdr:col>
      <xdr:colOff>189442</xdr:colOff>
      <xdr:row>11</xdr:row>
      <xdr:rowOff>1058</xdr:rowOff>
    </xdr:from>
    <xdr:to>
      <xdr:col>4</xdr:col>
      <xdr:colOff>113242</xdr:colOff>
      <xdr:row>15</xdr:row>
      <xdr:rowOff>116417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89442" y="6224058"/>
          <a:ext cx="4781550" cy="13853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позиций закупаемых медицинских изделий;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НЦЕ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начальная цена единицы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медицинского изделия, определяемая в соответствии с настоящим порядком (по применимости);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НДС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налог на добавленную стоимость (если применимо для закупаемого медицинского изделия);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Vi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i-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й позиции закупаемого медицинского изделия.</a:t>
          </a:r>
        </a:p>
        <a:p>
          <a:pPr algn="l" rtl="0">
            <a:defRPr sz="1000"/>
          </a:pPr>
          <a:endParaRPr lang="ru-RU" sz="8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15</xdr:row>
      <xdr:rowOff>115542</xdr:rowOff>
    </xdr:from>
    <xdr:to>
      <xdr:col>3</xdr:col>
      <xdr:colOff>866775</xdr:colOff>
      <xdr:row>16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14</xdr:row>
      <xdr:rowOff>709083</xdr:rowOff>
    </xdr:from>
    <xdr:to>
      <xdr:col>4</xdr:col>
      <xdr:colOff>1009651</xdr:colOff>
      <xdr:row>16</xdr:row>
      <xdr:rowOff>137583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1" y="19536833"/>
          <a:ext cx="971550" cy="43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17</xdr:row>
      <xdr:rowOff>125068</xdr:rowOff>
    </xdr:from>
    <xdr:to>
      <xdr:col>3</xdr:col>
      <xdr:colOff>857250</xdr:colOff>
      <xdr:row>18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17</xdr:row>
      <xdr:rowOff>0</xdr:rowOff>
    </xdr:from>
    <xdr:to>
      <xdr:col>5</xdr:col>
      <xdr:colOff>123825</xdr:colOff>
      <xdr:row>19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317499</xdr:colOff>
      <xdr:row>14</xdr:row>
      <xdr:rowOff>116416</xdr:rowOff>
    </xdr:from>
    <xdr:to>
      <xdr:col>6</xdr:col>
      <xdr:colOff>480482</xdr:colOff>
      <xdr:row>14</xdr:row>
      <xdr:rowOff>455083</xdr:rowOff>
    </xdr:to>
    <xdr:pic>
      <xdr:nvPicPr>
        <xdr:cNvPr id="9" name="Рисунок 8" descr="base_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49" y="18944166"/>
          <a:ext cx="2374900" cy="338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6"/>
  <sheetViews>
    <sheetView tabSelected="1" zoomScale="90" zoomScaleNormal="90" workbookViewId="0">
      <selection activeCell="P7" sqref="P7:P10"/>
    </sheetView>
  </sheetViews>
  <sheetFormatPr defaultRowHeight="15" x14ac:dyDescent="0.25"/>
  <cols>
    <col min="1" max="1" width="4.140625" style="1" customWidth="1"/>
    <col min="2" max="2" width="29.28515625" style="1" customWidth="1"/>
    <col min="3" max="3" width="19.7109375" style="1" customWidth="1"/>
    <col min="4" max="4" width="19.7109375" style="15" customWidth="1"/>
    <col min="5" max="5" width="19.7109375" style="1" customWidth="1"/>
    <col min="6" max="6" width="13.42578125" style="25" customWidth="1"/>
    <col min="7" max="7" width="15.7109375" style="1" customWidth="1"/>
    <col min="8" max="8" width="14.7109375" style="1" customWidth="1"/>
    <col min="9" max="9" width="8.5703125" style="1" customWidth="1"/>
    <col min="10" max="10" width="10.28515625" style="1" customWidth="1"/>
    <col min="11" max="11" width="15.42578125" style="1" customWidth="1"/>
    <col min="12" max="14" width="10" style="27" customWidth="1"/>
    <col min="15" max="15" width="13.140625" style="1" customWidth="1"/>
    <col min="16" max="16" width="20.140625" style="10" customWidth="1"/>
    <col min="17" max="17" width="11.5703125" style="10" customWidth="1"/>
    <col min="18" max="18" width="12.7109375" style="10" customWidth="1"/>
    <col min="19" max="19" width="13" style="1" customWidth="1"/>
    <col min="20" max="20" width="13.28515625" style="1" customWidth="1"/>
    <col min="21" max="16384" width="9.140625" style="1"/>
  </cols>
  <sheetData>
    <row r="1" spans="1:21" s="14" customFormat="1" ht="38.25" customHeight="1" x14ac:dyDescent="0.25">
      <c r="B1" s="51" t="s">
        <v>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10"/>
      <c r="Q1" s="10"/>
      <c r="R1" s="10"/>
    </row>
    <row r="2" spans="1:21" s="14" customFormat="1" ht="18" customHeight="1" x14ac:dyDescent="0.25">
      <c r="A2" s="52" t="s">
        <v>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0"/>
      <c r="Q2" s="10"/>
      <c r="R2" s="10"/>
    </row>
    <row r="3" spans="1:21" ht="19.5" customHeight="1" x14ac:dyDescent="0.25">
      <c r="D3" s="47" t="s">
        <v>8</v>
      </c>
      <c r="E3" s="48"/>
      <c r="F3" s="48"/>
      <c r="G3" s="48"/>
      <c r="H3" s="48"/>
      <c r="I3" s="48"/>
      <c r="J3" s="46"/>
      <c r="K3" s="46"/>
      <c r="L3" s="46"/>
      <c r="M3" s="46"/>
      <c r="N3" s="46"/>
      <c r="O3" s="46"/>
    </row>
    <row r="4" spans="1:21" ht="81" customHeight="1" x14ac:dyDescent="0.25">
      <c r="A4" s="49" t="s">
        <v>10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3"/>
      <c r="Q4" s="3"/>
      <c r="R4" s="3"/>
      <c r="S4" s="3"/>
      <c r="T4" s="3"/>
      <c r="U4" s="3"/>
    </row>
    <row r="5" spans="1:21" ht="15.75" thickBot="1" x14ac:dyDescent="0.3">
      <c r="F5" s="23"/>
      <c r="G5" s="8"/>
      <c r="H5" s="8"/>
      <c r="I5" s="10"/>
    </row>
    <row r="6" spans="1:21" ht="77.25" customHeight="1" x14ac:dyDescent="0.25">
      <c r="A6" s="34" t="s">
        <v>4</v>
      </c>
      <c r="B6" s="35" t="s">
        <v>1</v>
      </c>
      <c r="C6" s="57" t="s">
        <v>33</v>
      </c>
      <c r="D6" s="56" t="s">
        <v>31</v>
      </c>
      <c r="E6" s="57" t="s">
        <v>32</v>
      </c>
      <c r="F6" s="36" t="s">
        <v>0</v>
      </c>
      <c r="G6" s="35" t="s">
        <v>2</v>
      </c>
      <c r="H6" s="35" t="s">
        <v>5</v>
      </c>
      <c r="I6" s="35" t="s">
        <v>6</v>
      </c>
      <c r="J6" s="35" t="s">
        <v>7</v>
      </c>
      <c r="K6" s="35" t="s">
        <v>16</v>
      </c>
      <c r="L6" s="35" t="s">
        <v>11</v>
      </c>
      <c r="M6" s="35" t="s">
        <v>12</v>
      </c>
      <c r="N6" s="35" t="s">
        <v>14</v>
      </c>
      <c r="O6" s="37" t="s">
        <v>13</v>
      </c>
      <c r="P6" s="21"/>
      <c r="Q6" s="21"/>
      <c r="R6" s="21"/>
    </row>
    <row r="7" spans="1:21" s="31" customFormat="1" ht="39" customHeight="1" x14ac:dyDescent="0.25">
      <c r="A7" s="32">
        <v>1</v>
      </c>
      <c r="B7" s="43" t="s">
        <v>22</v>
      </c>
      <c r="C7" s="26">
        <v>58196.72</v>
      </c>
      <c r="D7" s="26">
        <v>59918.03</v>
      </c>
      <c r="E7" s="26">
        <v>58196.72</v>
      </c>
      <c r="F7" s="24">
        <f t="shared" ref="F7:F10" si="0">AVERAGE(C7:E7)</f>
        <v>58770.49</v>
      </c>
      <c r="G7" s="19">
        <f t="shared" ref="G7:G10" si="1">STDEVA(C7:E7)</f>
        <v>993.79879185879338</v>
      </c>
      <c r="H7" s="20">
        <f t="shared" ref="H7:H10" si="2">IF(F7&gt;0,STDEVA(C7:E7)/(SUM(C7:E7)/COUNTIF(C7:E7,"&gt;0")),0)</f>
        <v>1.6909826544900228E-2</v>
      </c>
      <c r="I7" s="32" t="s">
        <v>23</v>
      </c>
      <c r="J7" s="32">
        <v>1</v>
      </c>
      <c r="K7" s="26">
        <v>58196.72</v>
      </c>
      <c r="L7" s="30">
        <v>0.22</v>
      </c>
      <c r="M7" s="29">
        <f>ROUND(K7*L7,2)</f>
        <v>12803.28</v>
      </c>
      <c r="N7" s="26">
        <f>K7+M7</f>
        <v>71000</v>
      </c>
      <c r="O7" s="33">
        <f>J7*N7</f>
        <v>71000</v>
      </c>
      <c r="P7" s="21" t="s">
        <v>27</v>
      </c>
      <c r="Q7" s="21"/>
      <c r="R7" s="21"/>
    </row>
    <row r="8" spans="1:21" s="44" customFormat="1" ht="25.5" x14ac:dyDescent="0.25">
      <c r="A8" s="32">
        <v>2</v>
      </c>
      <c r="B8" s="43" t="s">
        <v>24</v>
      </c>
      <c r="C8" s="26">
        <v>20000</v>
      </c>
      <c r="D8" s="26">
        <v>20818.18</v>
      </c>
      <c r="E8" s="26">
        <v>20409.09</v>
      </c>
      <c r="F8" s="24">
        <f t="shared" si="0"/>
        <v>20409.09</v>
      </c>
      <c r="G8" s="19">
        <f t="shared" si="1"/>
        <v>409.09000000000015</v>
      </c>
      <c r="H8" s="20">
        <f t="shared" si="2"/>
        <v>2.0044499779265031E-2</v>
      </c>
      <c r="I8" s="32" t="s">
        <v>21</v>
      </c>
      <c r="J8" s="32">
        <v>1</v>
      </c>
      <c r="K8" s="26">
        <v>20000</v>
      </c>
      <c r="L8" s="30">
        <v>0.1</v>
      </c>
      <c r="M8" s="29">
        <f t="shared" ref="M8:M10" si="3">ROUND(K8*L8,2)</f>
        <v>2000</v>
      </c>
      <c r="N8" s="26">
        <f t="shared" ref="N8:N10" si="4">K8+M8</f>
        <v>22000</v>
      </c>
      <c r="O8" s="33">
        <f t="shared" ref="O8:O10" si="5">J8*N8</f>
        <v>22000</v>
      </c>
      <c r="P8" s="21" t="s">
        <v>28</v>
      </c>
      <c r="Q8" s="21"/>
      <c r="R8" s="21"/>
    </row>
    <row r="9" spans="1:21" s="44" customFormat="1" ht="25.5" x14ac:dyDescent="0.25">
      <c r="A9" s="32">
        <v>3</v>
      </c>
      <c r="B9" s="43" t="s">
        <v>25</v>
      </c>
      <c r="C9" s="26">
        <v>5454.55</v>
      </c>
      <c r="D9" s="26">
        <v>5727.27</v>
      </c>
      <c r="E9" s="26">
        <v>5454.55</v>
      </c>
      <c r="F9" s="24">
        <f t="shared" si="0"/>
        <v>5545.456666666666</v>
      </c>
      <c r="G9" s="19">
        <f t="shared" si="1"/>
        <v>157.45496541339489</v>
      </c>
      <c r="H9" s="20">
        <f t="shared" si="2"/>
        <v>2.8393507492330643E-2</v>
      </c>
      <c r="I9" s="32" t="s">
        <v>23</v>
      </c>
      <c r="J9" s="32">
        <v>4</v>
      </c>
      <c r="K9" s="26">
        <v>5454.55</v>
      </c>
      <c r="L9" s="30">
        <v>0.1</v>
      </c>
      <c r="M9" s="29">
        <v>545.45000000000005</v>
      </c>
      <c r="N9" s="26">
        <f t="shared" si="4"/>
        <v>6000</v>
      </c>
      <c r="O9" s="33">
        <f t="shared" si="5"/>
        <v>24000</v>
      </c>
      <c r="P9" s="21" t="s">
        <v>29</v>
      </c>
      <c r="Q9" s="21"/>
      <c r="R9" s="21"/>
    </row>
    <row r="10" spans="1:21" s="44" customFormat="1" ht="51" x14ac:dyDescent="0.25">
      <c r="A10" s="32">
        <v>4</v>
      </c>
      <c r="B10" s="43" t="s">
        <v>26</v>
      </c>
      <c r="C10" s="26">
        <v>3636.36</v>
      </c>
      <c r="D10" s="26">
        <v>3881.82</v>
      </c>
      <c r="E10" s="26">
        <v>3636.36</v>
      </c>
      <c r="F10" s="24">
        <f t="shared" si="0"/>
        <v>3718.1800000000003</v>
      </c>
      <c r="G10" s="19">
        <f t="shared" si="1"/>
        <v>141.71639707528556</v>
      </c>
      <c r="H10" s="20">
        <f t="shared" si="2"/>
        <v>3.8114453059100301E-2</v>
      </c>
      <c r="I10" s="32" t="s">
        <v>21</v>
      </c>
      <c r="J10" s="32">
        <v>3</v>
      </c>
      <c r="K10" s="26">
        <v>3636.36</v>
      </c>
      <c r="L10" s="30">
        <v>0.1</v>
      </c>
      <c r="M10" s="29">
        <f t="shared" si="3"/>
        <v>363.64</v>
      </c>
      <c r="N10" s="26">
        <f t="shared" si="4"/>
        <v>4000</v>
      </c>
      <c r="O10" s="33">
        <f t="shared" si="5"/>
        <v>12000</v>
      </c>
      <c r="P10" s="21" t="s">
        <v>30</v>
      </c>
      <c r="Q10" s="21"/>
      <c r="R10" s="21"/>
    </row>
    <row r="11" spans="1:21" ht="14.25" customHeight="1" x14ac:dyDescent="0.25">
      <c r="A11" s="39"/>
      <c r="B11" s="40"/>
      <c r="C11" s="40"/>
      <c r="D11" s="41"/>
      <c r="E11" s="40"/>
      <c r="F11" s="42"/>
      <c r="G11" s="40"/>
      <c r="H11" s="20"/>
      <c r="I11" s="40"/>
      <c r="J11" s="40"/>
      <c r="K11" s="54" t="s">
        <v>3</v>
      </c>
      <c r="L11" s="54"/>
      <c r="M11" s="54"/>
      <c r="N11" s="55"/>
      <c r="O11" s="38">
        <f>SUM(O7:O10)</f>
        <v>129000</v>
      </c>
    </row>
    <row r="12" spans="1:21" ht="15.75" x14ac:dyDescent="0.25">
      <c r="H12" s="4"/>
      <c r="K12" s="2"/>
      <c r="L12" s="2"/>
      <c r="M12" s="2"/>
      <c r="N12" s="2"/>
      <c r="O12" s="7"/>
    </row>
    <row r="13" spans="1:21" ht="15.75" x14ac:dyDescent="0.25">
      <c r="H13" s="4"/>
      <c r="K13" s="2"/>
      <c r="L13" s="2"/>
      <c r="M13" s="2"/>
      <c r="N13" s="2"/>
      <c r="O13" s="7"/>
    </row>
    <row r="14" spans="1:21" ht="15.75" x14ac:dyDescent="0.25">
      <c r="H14" s="4"/>
      <c r="K14" s="2"/>
      <c r="L14" s="2"/>
      <c r="M14" s="2"/>
      <c r="N14" s="2"/>
      <c r="O14" s="7"/>
    </row>
    <row r="15" spans="1:21" ht="63" customHeight="1" x14ac:dyDescent="0.25">
      <c r="H15" s="4"/>
      <c r="J15" s="22"/>
      <c r="K15" s="2"/>
      <c r="L15" s="2"/>
      <c r="M15" s="2"/>
      <c r="N15" s="2"/>
      <c r="O15" s="7"/>
    </row>
    <row r="16" spans="1:21" ht="15.75" x14ac:dyDescent="0.25">
      <c r="H16" s="4"/>
      <c r="J16" s="22"/>
      <c r="K16" s="2"/>
      <c r="L16" s="2"/>
      <c r="M16" s="2"/>
      <c r="N16" s="2"/>
      <c r="O16" s="7"/>
    </row>
    <row r="17" spans="1:18" ht="15.75" x14ac:dyDescent="0.25">
      <c r="H17" s="4"/>
      <c r="J17" s="22"/>
      <c r="K17" s="2"/>
      <c r="L17" s="2"/>
      <c r="M17" s="2"/>
      <c r="N17" s="2"/>
      <c r="O17" s="7"/>
    </row>
    <row r="18" spans="1:18" ht="15.75" x14ac:dyDescent="0.25">
      <c r="G18" s="11"/>
      <c r="H18" s="13"/>
      <c r="J18" s="22"/>
      <c r="K18" s="2"/>
      <c r="L18" s="2"/>
      <c r="M18" s="2"/>
      <c r="N18" s="2"/>
      <c r="O18" s="7"/>
    </row>
    <row r="19" spans="1:18" ht="15.75" x14ac:dyDescent="0.25">
      <c r="G19" s="12">
        <v>0.05</v>
      </c>
      <c r="H19" s="13">
        <f>D21*0.05</f>
        <v>6450</v>
      </c>
      <c r="J19" s="22"/>
      <c r="K19" s="2"/>
      <c r="L19" s="2"/>
      <c r="M19" s="2"/>
      <c r="N19" s="2"/>
      <c r="O19" s="7"/>
    </row>
    <row r="20" spans="1:18" ht="15.75" x14ac:dyDescent="0.25">
      <c r="H20" s="4"/>
      <c r="J20" s="22"/>
      <c r="K20" s="2"/>
      <c r="L20" s="2"/>
      <c r="M20" s="2"/>
      <c r="N20" s="2"/>
      <c r="O20" s="7"/>
    </row>
    <row r="21" spans="1:18" ht="15.75" customHeight="1" x14ac:dyDescent="0.25">
      <c r="D21" s="16">
        <f>(O11)</f>
        <v>129000</v>
      </c>
      <c r="E21" s="9" t="str">
        <f>TEXT(TRUNC(TEXT(D21,n0)),"# ##0")&amp;" ("&amp;SUBSTITUTE(SUBSTITUTE(PROPER(INDEX(n_4,MID(TEXT(D21,n0),1,1)+1)&amp;INDEX(n0x,MID(TEXT(D21,n0),2,1)+1,MID(TEXT(D21,n0),3,1)+1)&amp;IF(-MID(TEXT(D21,n0),1,3),"миллиард"&amp;VLOOKUP(MID(TEXT(D21,n0),3,1)*AND(MID(TEXT(D21,n0),2,1)-1),мил,2),"")&amp;INDEX(n_4,MID(TEXT(D21,n0),4,1)+1)&amp;INDEX(n0x,MID(TEXT(D21,n0),5,1)+1,MID(TEXT(D21,n0),6,1)+1)&amp;IF(-MID(TEXT(D21,n0),4,3),"миллион"&amp;VLOOKUP(MID(TEXT(D21,n0),6,1)*AND(MID(TEXT(D21,n0),5,1)-1),мил,2),"")&amp;INDEX(n_4,MID(TEXT(D21,n0),7,1)+1)&amp;INDEX(n1x,MID(TEXT(D21,n0),8,1)+1,MID(TEXT(D21,n0),9,1)+1)&amp;IF(-MID(TEXT(D21,n0),7,3),VLOOKUP(MID(TEXT(D21,n0),9,1)*AND(MID(TEXT(D21,n0),8,1)-1),тыс,2),"")&amp;INDEX(n_4,MID(TEXT(D21,n0),10,1)+1)&amp;INDEX(n0x,MID(TEXT(D21,n0),11,1)+1,MID(TEXT(D21,n0),12,1)+1)),"z"," ")&amp;IF(TRUNC(TEXT(D21,n0)),"","Ноль ")&amp;"рубл"&amp;VLOOKUP(MOD(MAX(MOD(MID(TEXT(D21,n0),11,2)-11,100),9),10),{0,"ь ";1,"я ";4,"ей "},2)," рубл",") рубл")&amp;RIGHT(TEXT(D21,n0),2)&amp;" коп."</f>
        <v>129 000 (Сто двадцать девять тысяч) рублей ,0 коп.</v>
      </c>
      <c r="H21" s="4"/>
      <c r="K21" s="2"/>
      <c r="L21" s="2"/>
      <c r="M21" s="2"/>
      <c r="N21" s="2"/>
      <c r="O21" s="7"/>
    </row>
    <row r="22" spans="1:18" s="18" customFormat="1" ht="39" customHeight="1" x14ac:dyDescent="0.25">
      <c r="A22" s="53" t="s">
        <v>15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28"/>
      <c r="M22" s="28"/>
      <c r="N22" s="28"/>
      <c r="O22" s="7"/>
      <c r="P22" s="10"/>
      <c r="Q22" s="10"/>
      <c r="R22" s="10"/>
    </row>
    <row r="23" spans="1:18" ht="21" customHeight="1" x14ac:dyDescent="0.25">
      <c r="A23" s="45" t="s">
        <v>20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10" t="s">
        <v>18</v>
      </c>
    </row>
    <row r="24" spans="1:18" x14ac:dyDescent="0.25">
      <c r="B24" s="5"/>
      <c r="C24" s="5"/>
      <c r="D24" s="17"/>
      <c r="H24" s="4"/>
    </row>
    <row r="25" spans="1:18" x14ac:dyDescent="0.25">
      <c r="B25" s="5"/>
      <c r="C25" s="5"/>
      <c r="D25" s="17"/>
      <c r="H25" s="4"/>
    </row>
    <row r="26" spans="1:18" x14ac:dyDescent="0.25">
      <c r="B26" s="5"/>
      <c r="C26" s="5"/>
      <c r="D26" s="17"/>
      <c r="H26" s="4"/>
    </row>
    <row r="27" spans="1:18" x14ac:dyDescent="0.25">
      <c r="B27" s="5"/>
      <c r="C27" s="5"/>
      <c r="D27" s="17"/>
      <c r="H27" s="4"/>
    </row>
    <row r="28" spans="1:18" x14ac:dyDescent="0.25">
      <c r="B28" s="5"/>
      <c r="C28" s="6"/>
      <c r="D28" s="17"/>
      <c r="H28" s="4"/>
    </row>
    <row r="29" spans="1:18" x14ac:dyDescent="0.25">
      <c r="H29" s="4"/>
    </row>
    <row r="30" spans="1:18" x14ac:dyDescent="0.25">
      <c r="H30" s="4"/>
    </row>
    <row r="31" spans="1:18" x14ac:dyDescent="0.25">
      <c r="H31" s="4"/>
    </row>
    <row r="32" spans="1:18" x14ac:dyDescent="0.25">
      <c r="H32" s="4"/>
    </row>
    <row r="33" spans="8:8" x14ac:dyDescent="0.25">
      <c r="H33" s="4"/>
    </row>
    <row r="34" spans="8:8" x14ac:dyDescent="0.25">
      <c r="H34" s="4"/>
    </row>
    <row r="35" spans="8:8" x14ac:dyDescent="0.25">
      <c r="H35" s="4"/>
    </row>
    <row r="36" spans="8:8" x14ac:dyDescent="0.25">
      <c r="H36" s="4"/>
    </row>
    <row r="37" spans="8:8" x14ac:dyDescent="0.25">
      <c r="H37" s="4"/>
    </row>
    <row r="38" spans="8:8" x14ac:dyDescent="0.25">
      <c r="H38" s="4"/>
    </row>
    <row r="39" spans="8:8" x14ac:dyDescent="0.25">
      <c r="H39" s="4"/>
    </row>
    <row r="40" spans="8:8" x14ac:dyDescent="0.25">
      <c r="H40" s="4"/>
    </row>
    <row r="41" spans="8:8" x14ac:dyDescent="0.25">
      <c r="H41" s="4"/>
    </row>
    <row r="42" spans="8:8" x14ac:dyDescent="0.25">
      <c r="H42" s="4"/>
    </row>
    <row r="43" spans="8:8" x14ac:dyDescent="0.25">
      <c r="H43" s="4"/>
    </row>
    <row r="44" spans="8:8" x14ac:dyDescent="0.25">
      <c r="H44" s="4"/>
    </row>
    <row r="45" spans="8:8" x14ac:dyDescent="0.25">
      <c r="H45" s="4"/>
    </row>
    <row r="46" spans="8:8" x14ac:dyDescent="0.25">
      <c r="H46" s="4"/>
    </row>
    <row r="47" spans="8:8" x14ac:dyDescent="0.25">
      <c r="H47" s="4"/>
    </row>
    <row r="48" spans="8:8" x14ac:dyDescent="0.25">
      <c r="H48" s="4"/>
    </row>
    <row r="49" spans="8:8" x14ac:dyDescent="0.25">
      <c r="H49" s="4"/>
    </row>
    <row r="50" spans="8:8" x14ac:dyDescent="0.25">
      <c r="H50" s="4"/>
    </row>
    <row r="51" spans="8:8" x14ac:dyDescent="0.25">
      <c r="H51" s="4"/>
    </row>
    <row r="52" spans="8:8" x14ac:dyDescent="0.25">
      <c r="H52" s="4"/>
    </row>
    <row r="53" spans="8:8" x14ac:dyDescent="0.25">
      <c r="H53" s="4"/>
    </row>
    <row r="54" spans="8:8" x14ac:dyDescent="0.25">
      <c r="H54" s="4"/>
    </row>
    <row r="55" spans="8:8" x14ac:dyDescent="0.25">
      <c r="H55" s="4"/>
    </row>
    <row r="56" spans="8:8" x14ac:dyDescent="0.25">
      <c r="H56" s="4"/>
    </row>
    <row r="57" spans="8:8" x14ac:dyDescent="0.25">
      <c r="H57" s="4"/>
    </row>
    <row r="58" spans="8:8" x14ac:dyDescent="0.25">
      <c r="H58" s="4"/>
    </row>
    <row r="59" spans="8:8" x14ac:dyDescent="0.25">
      <c r="H59" s="4"/>
    </row>
    <row r="60" spans="8:8" x14ac:dyDescent="0.25">
      <c r="H60" s="4"/>
    </row>
    <row r="61" spans="8:8" x14ac:dyDescent="0.25">
      <c r="H61" s="4"/>
    </row>
    <row r="62" spans="8:8" x14ac:dyDescent="0.25">
      <c r="H62" s="4"/>
    </row>
    <row r="63" spans="8:8" x14ac:dyDescent="0.25">
      <c r="H63" s="4"/>
    </row>
    <row r="64" spans="8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 t="s">
        <v>17</v>
      </c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</sheetData>
  <mergeCells count="8">
    <mergeCell ref="A23:O23"/>
    <mergeCell ref="J3:O3"/>
    <mergeCell ref="D3:I3"/>
    <mergeCell ref="A4:O4"/>
    <mergeCell ref="B1:O1"/>
    <mergeCell ref="A2:O2"/>
    <mergeCell ref="A22:K22"/>
    <mergeCell ref="K11:N11"/>
  </mergeCells>
  <phoneticPr fontId="0" type="noConversion"/>
  <pageMargins left="0.25" right="0.25" top="0.75" bottom="0.75" header="0.3" footer="0.3"/>
  <pageSetup paperSize="9" scale="60" fitToHeight="0" orientation="landscape" r:id="rId1"/>
  <customProperties>
    <customPr name="LastActive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Лямкина Наталья Петровна</cp:lastModifiedBy>
  <cp:lastPrinted>2026-09-03T01:51:01Z</cp:lastPrinted>
  <dcterms:created xsi:type="dcterms:W3CDTF">2014-01-17T08:53:04Z</dcterms:created>
  <dcterms:modified xsi:type="dcterms:W3CDTF">2026-09-03T01:51:05Z</dcterms:modified>
</cp:coreProperties>
</file>