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14520" windowHeight="11760" activeTab="1"/>
  </bookViews>
  <sheets>
    <sheet name="Расчет цены" sheetId="2" r:id="rId1"/>
    <sheet name="612 355,00" sheetId="4" r:id="rId2"/>
    <sheet name="Лист1" sheetId="5" r:id="rId3"/>
  </sheets>
  <definedNames>
    <definedName name="OLE_LINK1" localSheetId="1">'612 355,00'!#REF!</definedName>
    <definedName name="OLE_LINK11" localSheetId="1">'612 355,00'!#REF!</definedName>
    <definedName name="OLE_LINK19" localSheetId="1">'612 355,00'!#REF!</definedName>
    <definedName name="OLE_LINK27" localSheetId="1">'612 355,00'!#REF!</definedName>
    <definedName name="OLE_LINK33" localSheetId="1">'612 355,00'!#REF!</definedName>
    <definedName name="OLE_LINK36" localSheetId="1">'612 355,00'!#REF!</definedName>
    <definedName name="OLE_LINK5" localSheetId="1">'612 355,00'!#REF!</definedName>
    <definedName name="OLE_LINK9" localSheetId="1">'612 355,00'!#REF!</definedName>
    <definedName name="_xlnm.Print_Area" localSheetId="1">'612 355,00'!$A$1:$P$5</definedName>
  </definedNames>
  <calcPr calcId="145621"/>
</workbook>
</file>

<file path=xl/calcChain.xml><?xml version="1.0" encoding="utf-8"?>
<calcChain xmlns="http://schemas.openxmlformats.org/spreadsheetml/2006/main">
  <c r="N29" i="4" l="1"/>
  <c r="N28" i="4"/>
  <c r="K28" i="4"/>
  <c r="H28" i="4"/>
  <c r="I28" i="4" s="1"/>
  <c r="J28" i="4" s="1"/>
  <c r="N27" i="4"/>
  <c r="K27" i="4"/>
  <c r="H27" i="4"/>
  <c r="I27" i="4" s="1"/>
  <c r="J27" i="4" s="1"/>
  <c r="N26" i="4"/>
  <c r="K26" i="4"/>
  <c r="H26" i="4"/>
  <c r="I26" i="4" s="1"/>
  <c r="J26" i="4" s="1"/>
  <c r="N25" i="4"/>
  <c r="K25" i="4"/>
  <c r="H25" i="4"/>
  <c r="I25" i="4" s="1"/>
  <c r="J25" i="4" s="1"/>
  <c r="N24" i="4"/>
  <c r="K24" i="4"/>
  <c r="H24" i="4"/>
  <c r="I24" i="4" s="1"/>
  <c r="J24" i="4" s="1"/>
  <c r="N23" i="4"/>
  <c r="K23" i="4"/>
  <c r="H23" i="4"/>
  <c r="I23" i="4" s="1"/>
  <c r="J23" i="4" s="1"/>
  <c r="N22" i="4"/>
  <c r="K22" i="4"/>
  <c r="H22" i="4"/>
  <c r="I22" i="4" s="1"/>
  <c r="J22" i="4" s="1"/>
  <c r="N21" i="4"/>
  <c r="K21" i="4"/>
  <c r="H21" i="4"/>
  <c r="I21" i="4" s="1"/>
  <c r="J21" i="4" s="1"/>
  <c r="N20" i="4" l="1"/>
  <c r="K20" i="4"/>
  <c r="H20" i="4"/>
  <c r="I20" i="4" s="1"/>
  <c r="J20" i="4" s="1"/>
  <c r="N19" i="4"/>
  <c r="K19" i="4"/>
  <c r="H19" i="4"/>
  <c r="I19" i="4" s="1"/>
  <c r="J19" i="4" s="1"/>
  <c r="N18" i="4"/>
  <c r="K18" i="4"/>
  <c r="H18" i="4"/>
  <c r="I18" i="4" s="1"/>
  <c r="J18" i="4" s="1"/>
  <c r="N17" i="4" l="1"/>
  <c r="K17" i="4"/>
  <c r="H17" i="4"/>
  <c r="I17" i="4" s="1"/>
  <c r="J17" i="4" s="1"/>
  <c r="N16" i="4" l="1"/>
  <c r="K16" i="4"/>
  <c r="H16" i="4"/>
  <c r="I16" i="4" s="1"/>
  <c r="J16" i="4" s="1"/>
  <c r="N15" i="4"/>
  <c r="K15" i="4"/>
  <c r="H15" i="4"/>
  <c r="I15" i="4" s="1"/>
  <c r="J15" i="4" s="1"/>
  <c r="N14" i="4"/>
  <c r="K14" i="4"/>
  <c r="H14" i="4"/>
  <c r="I14" i="4" s="1"/>
  <c r="J14" i="4" s="1"/>
  <c r="N6" i="4" l="1"/>
  <c r="N7" i="4"/>
  <c r="N8" i="4"/>
  <c r="N9" i="4"/>
  <c r="N10" i="4"/>
  <c r="N11" i="4"/>
  <c r="N12" i="4"/>
  <c r="N13" i="4"/>
  <c r="K13" i="4"/>
  <c r="H13" i="4"/>
  <c r="I13" i="4" s="1"/>
  <c r="J13" i="4" s="1"/>
  <c r="K12" i="4"/>
  <c r="H12" i="4"/>
  <c r="I12" i="4" s="1"/>
  <c r="J12" i="4" s="1"/>
  <c r="K11" i="4"/>
  <c r="H11" i="4"/>
  <c r="I11" i="4" s="1"/>
  <c r="J11" i="4" s="1"/>
  <c r="K10" i="4"/>
  <c r="H10" i="4"/>
  <c r="I10" i="4" s="1"/>
  <c r="J10" i="4" s="1"/>
  <c r="K9" i="4"/>
  <c r="H9" i="4"/>
  <c r="I9" i="4" s="1"/>
  <c r="J9" i="4" s="1"/>
  <c r="K8" i="4"/>
  <c r="H8" i="4"/>
  <c r="I8" i="4" s="1"/>
  <c r="J8" i="4" s="1"/>
  <c r="K7" i="4" l="1"/>
  <c r="H7" i="4"/>
  <c r="I7" i="4" s="1"/>
  <c r="J7" i="4" s="1"/>
  <c r="K6" i="4"/>
  <c r="H6" i="4"/>
  <c r="I6" i="4" s="1"/>
  <c r="J6" i="4" s="1"/>
  <c r="Q6" i="2" l="1"/>
  <c r="R6" i="2" s="1"/>
  <c r="S6" i="2" s="1"/>
  <c r="T6" i="2" s="1"/>
  <c r="Q5" i="2"/>
  <c r="R5" i="2" s="1"/>
  <c r="S5" i="2" s="1"/>
  <c r="T5" i="2" s="1"/>
  <c r="T7" i="2" s="1"/>
  <c r="N6" i="2"/>
  <c r="O6" i="2" s="1"/>
  <c r="P6" i="2" s="1"/>
  <c r="N5" i="2"/>
  <c r="O5" i="2" s="1"/>
  <c r="P5" i="2" s="1"/>
</calcChain>
</file>

<file path=xl/sharedStrings.xml><?xml version="1.0" encoding="utf-8"?>
<sst xmlns="http://schemas.openxmlformats.org/spreadsheetml/2006/main" count="118" uniqueCount="65">
  <si>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</si>
  <si>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</si>
  <si>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</si>
  <si>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</si>
  <si>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</si>
  <si>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</si>
  <si>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</si>
  <si>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</si>
  <si>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</si>
  <si>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</si>
  <si>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Данные реестра контрактов (руб./ед.изм.)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</si>
  <si>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</si>
  <si>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</si>
  <si>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</si>
  <si>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№6 вх.01-05-35342/13-0 от 12.12.2013г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</si>
  <si>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</si>
  <si>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</si>
  <si>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Номер сведений о контракте 0372100049613000693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</si>
  <si>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</si>
  <si>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</si>
  <si>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</si>
  <si>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</si>
  <si>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</si>
  <si>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Приложение 1_Обоснование НМЦК к Документации об электронном аукционе</t>
  </si>
  <si>
    <t>Источник информации о цене (руб./ед.изм.)</t>
  </si>
  <si>
    <t xml:space="preserve">Поставщик №1 </t>
  </si>
  <si>
    <t xml:space="preserve">Поставщик №2 </t>
  </si>
  <si>
    <t xml:space="preserve">Поставщик №3 </t>
  </si>
  <si>
    <t xml:space="preserve">Поставщик №4 </t>
  </si>
  <si>
    <t xml:space="preserve">Поставщик №5 </t>
  </si>
  <si>
    <t>ОКПД 2</t>
  </si>
  <si>
    <t xml:space="preserve">Коммерческое предложение №1 
</t>
  </si>
  <si>
    <t xml:space="preserve">Коммерческое предложение  №2 
</t>
  </si>
  <si>
    <t xml:space="preserve">Коммерческое предложение  №3 
</t>
  </si>
  <si>
    <t>ЗАПРЕТЫ</t>
  </si>
  <si>
    <t>шт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</si>
  <si>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</si>
  <si>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</si>
  <si>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22.21.21.125</t>
  </si>
  <si>
    <t>муфта соединительная 20 цв. белый</t>
  </si>
  <si>
    <t>муфта соединительная 25 цв. Белый</t>
  </si>
  <si>
    <t>муфта соединительная 40 цв. Белый</t>
  </si>
  <si>
    <t>муфта соединительная 63 цв. Белый</t>
  </si>
  <si>
    <t>угол град. 90 диам. 25 цв. Белый</t>
  </si>
  <si>
    <t>угол град. 90 диам. 40 цв. Белый</t>
  </si>
  <si>
    <t>угол град. 90 диам. 63 цв. Белый</t>
  </si>
  <si>
    <t>тройник 40*25*40 цв. Белый</t>
  </si>
  <si>
    <t>пробка для чугунного радиатора с отверстием и резьбой 3/4 левая</t>
  </si>
  <si>
    <t>пробка для чугунного радиатора с отверстием и резьбой 3/4 правая</t>
  </si>
  <si>
    <t>бурт под фланец 110 цв. Белый</t>
  </si>
  <si>
    <t>22.21.29.130</t>
  </si>
  <si>
    <t>угольник 90 град. 110 цв. Белый</t>
  </si>
  <si>
    <t>тройник переходной 110/63/110 цв. Белый</t>
  </si>
  <si>
    <t>лампочка светодиодная Е27 12Вт, холодный белый</t>
  </si>
  <si>
    <t>27.40.15.150</t>
  </si>
  <si>
    <t>гофра для унитаза армированная диам. 110 250-550мм</t>
  </si>
  <si>
    <t>22.21.29.120</t>
  </si>
  <si>
    <t>Сифон 1 1/2*40 А220 с гофрой 40*40*50</t>
  </si>
  <si>
    <t>кран шаровой 20 мм</t>
  </si>
  <si>
    <t>кран шаровой 25 мм</t>
  </si>
  <si>
    <t>кран шаровой 40 мм</t>
  </si>
  <si>
    <t>кран шаровой 63 мм</t>
  </si>
  <si>
    <t>Гибкая подводка для воды 1/2 100см вн.-вн.  (гайка-гайка)</t>
  </si>
  <si>
    <t>муфта комбинированная с металлической резьбой наружная 25*3/4 цв. Белый</t>
  </si>
  <si>
    <t>муфта комбинированная с металлической резьбой наруж. 25*1/2 цв.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</si>
</sst>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9" fillId="0" borderId="0" xfId="0" applyNumberFormat="1" applyFont="1"/>
    <xf numFmtId="0" fontId="6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165" fontId="5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/>
    </xf>
    <xf numFmtId="0" fontId="13" fillId="0" borderId="0" xfId="0" applyFont="1"/>
    <xf numFmtId="165" fontId="5" fillId="0" borderId="0" xfId="0" applyNumberFormat="1" applyFont="1"/>
    <xf numFmtId="0" fontId="8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7" xfId="0" applyBorder="1" applyAlignment="1"/>
    <xf numFmtId="0" fontId="0" fillId="0" borderId="3" xfId="0" applyBorder="1" applyAlignment="1"/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distributed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952500</xdr:rowOff>
    </xdr:from>
    <xdr:to>
      <xdr:col>16</xdr:col>
      <xdr:colOff>0</xdr:colOff>
      <xdr:row>3</xdr:row>
      <xdr:rowOff>1304925</xdr:rowOff>
    </xdr:to>
    <xdr:pic>
      <xdr:nvPicPr>
        <xdr:cNvPr id="2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923925</xdr:rowOff>
    </xdr:from>
    <xdr:to>
      <xdr:col>14</xdr:col>
      <xdr:colOff>1019175</xdr:colOff>
      <xdr:row>3</xdr:row>
      <xdr:rowOff>1362075</xdr:rowOff>
    </xdr:to>
    <xdr:pic>
      <xdr:nvPicPr>
        <xdr:cNvPr id="2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1600200</xdr:rowOff>
    </xdr:from>
    <xdr:to>
      <xdr:col>16</xdr:col>
      <xdr:colOff>1504950</xdr:colOff>
      <xdr:row>3</xdr:row>
      <xdr:rowOff>1962150</xdr:rowOff>
    </xdr:to>
    <xdr:pic>
      <xdr:nvPicPr>
        <xdr:cNvPr id="25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3</xdr:row>
      <xdr:rowOff>1238250</xdr:rowOff>
    </xdr:from>
    <xdr:to>
      <xdr:col>16</xdr:col>
      <xdr:colOff>457200</xdr:colOff>
      <xdr:row>3</xdr:row>
      <xdr:rowOff>1466850</xdr:rowOff>
    </xdr:to>
    <xdr:pic>
      <xdr:nvPicPr>
        <xdr:cNvPr id="250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zoomScale="84" zoomScaleNormal="84" workbookViewId="0">
      <selection activeCell="K4" sqref="K4"/>
    </sheetView>
  </sheetViews>
  <sheetFormatPr defaultRowHeight="12.75" x14ac:dyDescent="0.2"/>
  <cols>
    <col min="1" max="1" width="3.140625" style="3" customWidth="1"/>
    <col min="2" max="2" width="12.5703125" style="3" customWidth="1"/>
    <col min="3" max="3" width="30.85546875" style="3" customWidth="1"/>
    <col min="4" max="4" width="5.85546875" style="3" customWidth="1"/>
    <col min="5" max="5" width="6.85546875" style="3" customWidth="1"/>
    <col min="6" max="11" width="11.7109375" style="3" customWidth="1"/>
    <col min="12" max="12" width="15.28515625" style="3" customWidth="1"/>
    <col min="13" max="13" width="9.140625" style="3" hidden="1" customWidth="1"/>
    <col min="14" max="14" width="15.5703125" style="3" customWidth="1"/>
    <col min="15" max="15" width="15.42578125" style="3" customWidth="1"/>
    <col min="16" max="16" width="14.28515625" style="3" customWidth="1"/>
    <col min="17" max="17" width="28" style="3" customWidth="1"/>
    <col min="18" max="16384" width="9.140625" style="3"/>
  </cols>
  <sheetData>
    <row r="1" spans="1:35" ht="48" customHeight="1" x14ac:dyDescent="0.2">
      <c r="Q1" s="12"/>
      <c r="S1" s="48"/>
      <c r="T1" s="48"/>
      <c r="U1" s="48"/>
      <c r="V1" s="48"/>
      <c r="W1" s="48"/>
      <c r="X1" s="48"/>
      <c r="Y1" s="48"/>
      <c r="Z1" s="48"/>
      <c r="AA1" s="48"/>
      <c r="AB1" s="48"/>
      <c r="AC1" s="9"/>
      <c r="AD1" s="10"/>
      <c r="AE1" s="10"/>
      <c r="AF1" s="10"/>
      <c r="AG1" s="10"/>
      <c r="AH1" s="10"/>
      <c r="AI1" s="9"/>
    </row>
    <row r="2" spans="1:35" ht="39" customHeight="1" x14ac:dyDescent="0.2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ht="39" customHeight="1" x14ac:dyDescent="0.25">
      <c r="A3" s="55" t="s">
        <v>0</v>
      </c>
      <c r="B3" s="55" t="s">
        <v>2</v>
      </c>
      <c r="C3" s="56" t="s">
        <v>5</v>
      </c>
      <c r="D3" s="56" t="s">
        <v>1</v>
      </c>
      <c r="E3" s="56" t="s">
        <v>3</v>
      </c>
      <c r="F3" s="50" t="s">
        <v>4</v>
      </c>
      <c r="G3" s="51"/>
      <c r="H3" s="51"/>
      <c r="I3" s="51"/>
      <c r="J3" s="51"/>
      <c r="K3" s="52"/>
      <c r="L3" s="50" t="s">
        <v>10</v>
      </c>
      <c r="M3" s="52"/>
      <c r="N3" s="58" t="s">
        <v>21</v>
      </c>
      <c r="O3" s="58"/>
      <c r="P3" s="58"/>
      <c r="Q3" s="59" t="s">
        <v>12</v>
      </c>
      <c r="R3" s="60"/>
      <c r="S3" s="60"/>
      <c r="T3" s="61"/>
    </row>
    <row r="4" spans="1:35" ht="159" customHeight="1" x14ac:dyDescent="0.2">
      <c r="A4" s="55"/>
      <c r="B4" s="56"/>
      <c r="C4" s="57"/>
      <c r="D4" s="57"/>
      <c r="E4" s="57"/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5" t="s">
        <v>14</v>
      </c>
      <c r="L4" s="5" t="s">
        <v>17</v>
      </c>
      <c r="M4" s="5" t="s">
        <v>9</v>
      </c>
      <c r="N4" s="4" t="s">
        <v>8</v>
      </c>
      <c r="O4" s="4" t="s">
        <v>6</v>
      </c>
      <c r="P4" s="6" t="s">
        <v>7</v>
      </c>
      <c r="Q4" s="1" t="s">
        <v>13</v>
      </c>
      <c r="R4" s="24" t="s">
        <v>18</v>
      </c>
      <c r="S4" s="24" t="s">
        <v>19</v>
      </c>
      <c r="T4" s="24" t="s">
        <v>20</v>
      </c>
    </row>
    <row r="5" spans="1:35" s="2" customFormat="1" x14ac:dyDescent="0.25">
      <c r="A5" s="22">
        <v>1</v>
      </c>
      <c r="B5" s="13"/>
      <c r="C5" s="14"/>
      <c r="D5" s="15"/>
      <c r="E5" s="16"/>
      <c r="F5" s="15"/>
      <c r="G5" s="15"/>
      <c r="H5" s="15"/>
      <c r="I5" s="21"/>
      <c r="J5" s="21"/>
      <c r="K5" s="21"/>
      <c r="L5" s="8"/>
      <c r="M5" s="7"/>
      <c r="N5" s="18" t="e">
        <f>AVERAGE(F5:H5)</f>
        <v>#DIV/0!</v>
      </c>
      <c r="O5" s="19" t="e">
        <f>SQRT(((SUM((POWER(H5-N5,2)),(POWER(G5-N5,2)),(POWER(F5-N5,2)))/(COLUMNS(F5:H5)-1))))</f>
        <v>#DIV/0!</v>
      </c>
      <c r="P5" s="19" t="e">
        <f>O5/N5*100</f>
        <v>#DIV/0!</v>
      </c>
      <c r="Q5" s="20">
        <f>((E5/3)*(SUM(F5:H5)))</f>
        <v>0</v>
      </c>
      <c r="R5" s="25" t="e">
        <f>Q5/E5</f>
        <v>#DIV/0!</v>
      </c>
      <c r="S5" s="20" t="e">
        <f>'612 355,00'!M5=ROUNDDOWN(R5,8)</f>
        <v>#DIV/0!</v>
      </c>
      <c r="T5" s="20" t="e">
        <f>S5*E5</f>
        <v>#DIV/0!</v>
      </c>
    </row>
    <row r="6" spans="1:35" s="11" customFormat="1" ht="98.25" customHeight="1" x14ac:dyDescent="0.25">
      <c r="A6" s="23">
        <v>2</v>
      </c>
      <c r="B6" s="13"/>
      <c r="C6" s="14"/>
      <c r="D6" s="15"/>
      <c r="E6" s="16"/>
      <c r="F6" s="15"/>
      <c r="G6" s="15"/>
      <c r="H6" s="15"/>
      <c r="I6" s="21"/>
      <c r="J6" s="21"/>
      <c r="K6" s="21"/>
      <c r="L6" s="8"/>
      <c r="M6" s="17"/>
      <c r="N6" s="18" t="e">
        <f>AVERAGE(F6:H6)</f>
        <v>#DIV/0!</v>
      </c>
      <c r="O6" s="19" t="e">
        <f>SQRT(((SUM((POWER(H6-N6,2)),(POWER(G6-N6,2)),(POWER(F6-N6,2)))/(COLUMNS(F6:H6)-1))))</f>
        <v>#DIV/0!</v>
      </c>
      <c r="P6" s="19" t="e">
        <f>O6/N6*100</f>
        <v>#DIV/0!</v>
      </c>
      <c r="Q6" s="20">
        <f>((E6/3)*(SUM(F6:H6)))</f>
        <v>0</v>
      </c>
      <c r="R6" s="25" t="e">
        <f>Q6/E6</f>
        <v>#DIV/0!</v>
      </c>
      <c r="S6" s="20" t="e">
        <f>ROUNDDOWN(R6,2)</f>
        <v>#DIV/0!</v>
      </c>
      <c r="T6" s="20" t="e">
        <f>S6*E6</f>
        <v>#DIV/0!</v>
      </c>
    </row>
    <row r="7" spans="1:35" ht="15.75" customHeight="1" x14ac:dyDescent="0.2">
      <c r="A7" s="48" t="s">
        <v>16</v>
      </c>
      <c r="B7" s="48"/>
      <c r="C7" s="48"/>
      <c r="D7" s="48"/>
      <c r="E7" s="48"/>
      <c r="F7" s="48"/>
      <c r="G7" s="48"/>
      <c r="H7" s="48"/>
      <c r="I7" s="48"/>
      <c r="J7" s="48"/>
      <c r="K7" s="9"/>
      <c r="L7" s="10"/>
      <c r="M7" s="10"/>
      <c r="N7" s="10"/>
      <c r="O7" s="10"/>
      <c r="P7" s="10"/>
      <c r="Q7" s="9"/>
      <c r="T7" s="26" t="e">
        <f>SUM(T5:T6)</f>
        <v>#DIV/0!</v>
      </c>
    </row>
    <row r="8" spans="1:35" ht="36" customHeight="1" x14ac:dyDescent="0.2">
      <c r="A8" s="49" t="s">
        <v>15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35" x14ac:dyDescent="0.2">
      <c r="A9" s="3" t="s">
        <v>22</v>
      </c>
    </row>
  </sheetData>
  <mergeCells count="14">
    <mergeCell ref="S1:AB1"/>
    <mergeCell ref="S2:AI2"/>
    <mergeCell ref="F3:K3"/>
    <mergeCell ref="A7:J7"/>
    <mergeCell ref="A8:Q8"/>
    <mergeCell ref="A2:Q2"/>
    <mergeCell ref="A3:A4"/>
    <mergeCell ref="B3:B4"/>
    <mergeCell ref="C3:C4"/>
    <mergeCell ref="D3:D4"/>
    <mergeCell ref="E3:E4"/>
    <mergeCell ref="L3:M3"/>
    <mergeCell ref="N3:P3"/>
    <mergeCell ref="Q3:T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9"/>
  <sheetViews>
    <sheetView tabSelected="1" view="pageBreakPreview" topLeftCell="L24" zoomScale="70" zoomScaleNormal="85" zoomScaleSheetLayoutView="70" workbookViewId="0">
      <selection activeCell="N30" sqref="N30"/>
    </sheetView>
  </sheetViews>
  <sheetFormatPr defaultRowHeight="12.75" x14ac:dyDescent="0.2"/>
  <cols>
    <col min="1" max="1" width="4" style="31" customWidth="1"/>
    <col min="2" max="2" width="36.28515625" style="32" customWidth="1"/>
    <col min="3" max="3" width="5.85546875" style="31" customWidth="1"/>
    <col min="4" max="4" width="6.85546875" style="31" customWidth="1"/>
    <col min="5" max="5" width="13.85546875" style="31" customWidth="1"/>
    <col min="6" max="6" width="14.7109375" style="31" customWidth="1"/>
    <col min="7" max="7" width="14.5703125" style="31" customWidth="1"/>
    <col min="8" max="8" width="15.5703125" style="31" customWidth="1"/>
    <col min="9" max="9" width="15.42578125" style="31" customWidth="1"/>
    <col min="10" max="10" width="14.28515625" style="31" customWidth="1"/>
    <col min="11" max="11" width="28" style="31" customWidth="1"/>
    <col min="12" max="12" width="13.5703125" style="31" customWidth="1"/>
    <col min="13" max="13" width="14" style="31" customWidth="1"/>
    <col min="14" max="14" width="13.85546875" style="31" customWidth="1"/>
    <col min="15" max="16" width="14" style="31" customWidth="1"/>
    <col min="17" max="16384" width="9.140625" style="31"/>
  </cols>
  <sheetData>
    <row r="1" spans="1:29" ht="48" customHeight="1" x14ac:dyDescent="0.2">
      <c r="C1" s="33"/>
      <c r="K1" s="34"/>
      <c r="M1" s="65" t="s">
        <v>23</v>
      </c>
      <c r="N1" s="66"/>
      <c r="O1" s="35"/>
      <c r="P1" s="35"/>
      <c r="Q1" s="35"/>
      <c r="R1" s="35"/>
      <c r="S1" s="35"/>
      <c r="T1" s="35"/>
      <c r="U1" s="35"/>
      <c r="V1" s="35"/>
      <c r="W1" s="36"/>
      <c r="X1" s="36"/>
      <c r="Y1" s="36"/>
      <c r="Z1" s="36"/>
      <c r="AA1" s="36"/>
      <c r="AB1" s="36"/>
      <c r="AC1" s="36"/>
    </row>
    <row r="2" spans="1:29" ht="39" customHeight="1" x14ac:dyDescent="0.2">
      <c r="A2" s="68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M2" s="67"/>
      <c r="N2" s="67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ht="39" customHeight="1" x14ac:dyDescent="0.2">
      <c r="A3" s="71" t="s">
        <v>0</v>
      </c>
      <c r="B3" s="72" t="s">
        <v>2</v>
      </c>
      <c r="C3" s="73" t="s">
        <v>1</v>
      </c>
      <c r="D3" s="73" t="s">
        <v>3</v>
      </c>
      <c r="E3" s="69" t="s">
        <v>24</v>
      </c>
      <c r="F3" s="69"/>
      <c r="G3" s="69"/>
      <c r="H3" s="70" t="s">
        <v>21</v>
      </c>
      <c r="I3" s="70"/>
      <c r="J3" s="70"/>
      <c r="K3" s="74" t="s">
        <v>12</v>
      </c>
      <c r="L3" s="75"/>
      <c r="M3" s="75"/>
      <c r="N3" s="75"/>
      <c r="O3" s="62" t="s">
        <v>30</v>
      </c>
      <c r="P3" s="62" t="s">
        <v>34</v>
      </c>
    </row>
    <row r="4" spans="1:29" ht="159" customHeight="1" x14ac:dyDescent="0.2">
      <c r="A4" s="71"/>
      <c r="B4" s="72"/>
      <c r="C4" s="73"/>
      <c r="D4" s="73"/>
      <c r="E4" s="27" t="s">
        <v>31</v>
      </c>
      <c r="F4" s="27" t="s">
        <v>32</v>
      </c>
      <c r="G4" s="27" t="s">
        <v>33</v>
      </c>
      <c r="H4" s="37" t="s">
        <v>8</v>
      </c>
      <c r="I4" s="37" t="s">
        <v>6</v>
      </c>
      <c r="J4" s="27" t="s">
        <v>36</v>
      </c>
      <c r="K4" s="38" t="s">
        <v>37</v>
      </c>
      <c r="L4" s="27" t="s">
        <v>18</v>
      </c>
      <c r="M4" s="37" t="s">
        <v>19</v>
      </c>
      <c r="N4" s="27" t="s">
        <v>20</v>
      </c>
      <c r="O4" s="63"/>
      <c r="P4" s="63"/>
    </row>
    <row r="5" spans="1:29" s="39" customFormat="1" ht="18.75" customHeight="1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29" s="45" customFormat="1" ht="135" customHeight="1" x14ac:dyDescent="0.25">
      <c r="A6" s="28">
        <v>1</v>
      </c>
      <c r="B6" s="41" t="s">
        <v>39</v>
      </c>
      <c r="C6" s="28" t="s">
        <v>35</v>
      </c>
      <c r="D6" s="28">
        <v>40</v>
      </c>
      <c r="E6" s="29">
        <v>4.5</v>
      </c>
      <c r="F6" s="29">
        <v>7.67</v>
      </c>
      <c r="G6" s="29">
        <v>8.44</v>
      </c>
      <c r="H6" s="42">
        <f t="shared" ref="H6" si="0">AVERAGE(E6:G6)</f>
        <v>6.87</v>
      </c>
      <c r="I6" s="43">
        <f t="shared" ref="I6" si="1">SQRT(((SUM((POWER(E6-H6,2)),(POWER(F6-H6,2)),(POWER(G6-H6,2)))/(COLUMNS(E6:G6)-1))))</f>
        <v>2.088276801575883</v>
      </c>
      <c r="J6" s="43">
        <f t="shared" ref="J6" si="2">I6/H6*100</f>
        <v>30.397042235456812</v>
      </c>
      <c r="K6" s="29">
        <f t="shared" ref="K6" si="3">((D6/3)*(SUM(E6:G6)))</f>
        <v>274.8</v>
      </c>
      <c r="L6" s="44">
        <v>6.87</v>
      </c>
      <c r="M6" s="29">
        <v>6.9</v>
      </c>
      <c r="N6" s="40">
        <f t="shared" ref="N6:N13" si="4">M6*D6</f>
        <v>276</v>
      </c>
      <c r="O6" s="46" t="s">
        <v>38</v>
      </c>
      <c r="P6" s="30"/>
    </row>
    <row r="7" spans="1:29" s="45" customFormat="1" ht="135" customHeight="1" x14ac:dyDescent="0.25">
      <c r="A7" s="28">
        <v>2</v>
      </c>
      <c r="B7" s="41" t="s">
        <v>40</v>
      </c>
      <c r="C7" s="28" t="s">
        <v>35</v>
      </c>
      <c r="D7" s="28">
        <v>100</v>
      </c>
      <c r="E7" s="29">
        <v>6.5</v>
      </c>
      <c r="F7" s="29">
        <v>9.8699999999999992</v>
      </c>
      <c r="G7" s="29">
        <v>10.85</v>
      </c>
      <c r="H7" s="42">
        <f t="shared" ref="H7" si="5">AVERAGE(E7:G7)</f>
        <v>9.0733333333333324</v>
      </c>
      <c r="I7" s="43">
        <f t="shared" ref="I7" si="6">SQRT(((SUM((POWER(E7-H7,2)),(POWER(F7-H7,2)),(POWER(G7-H7,2)))/(COLUMNS(E7:G7)-1))))</f>
        <v>2.2818048412020984</v>
      </c>
      <c r="J7" s="43">
        <f t="shared" ref="J7" si="7">I7/H7*100</f>
        <v>25.148473635585216</v>
      </c>
      <c r="K7" s="29">
        <f t="shared" ref="K7" si="8">((D7/3)*(SUM(E7:G7)))</f>
        <v>907.33333333333337</v>
      </c>
      <c r="L7" s="44">
        <v>9.07</v>
      </c>
      <c r="M7" s="29">
        <v>9.1</v>
      </c>
      <c r="N7" s="40">
        <f t="shared" si="4"/>
        <v>910</v>
      </c>
      <c r="O7" s="46" t="s">
        <v>38</v>
      </c>
      <c r="P7" s="30"/>
    </row>
    <row r="8" spans="1:29" s="45" customFormat="1" ht="135" customHeight="1" x14ac:dyDescent="0.25">
      <c r="A8" s="28">
        <v>3</v>
      </c>
      <c r="B8" s="41" t="s">
        <v>41</v>
      </c>
      <c r="C8" s="28" t="s">
        <v>35</v>
      </c>
      <c r="D8" s="28">
        <v>20</v>
      </c>
      <c r="E8" s="29">
        <v>21</v>
      </c>
      <c r="F8" s="29">
        <v>26.31</v>
      </c>
      <c r="G8" s="29">
        <v>28.94</v>
      </c>
      <c r="H8" s="42">
        <f t="shared" ref="H8" si="9">AVERAGE(E8:G8)</f>
        <v>25.416666666666668</v>
      </c>
      <c r="I8" s="43">
        <f t="shared" ref="I8" si="10">SQRT(((SUM((POWER(E8-H8,2)),(POWER(F8-H8,2)),(POWER(G8-H8,2)))/(COLUMNS(E8:G8)-1))))</f>
        <v>4.0446796329664156</v>
      </c>
      <c r="J8" s="43">
        <f t="shared" ref="J8" si="11">I8/H8*100</f>
        <v>15.91349363790065</v>
      </c>
      <c r="K8" s="29">
        <f t="shared" ref="K8" si="12">((D8/3)*(SUM(E8:G8)))</f>
        <v>508.33333333333337</v>
      </c>
      <c r="L8" s="44">
        <v>25.42</v>
      </c>
      <c r="M8" s="29">
        <v>25.42</v>
      </c>
      <c r="N8" s="40">
        <f t="shared" si="4"/>
        <v>508.40000000000003</v>
      </c>
      <c r="O8" s="46" t="s">
        <v>38</v>
      </c>
      <c r="P8" s="30"/>
    </row>
    <row r="9" spans="1:29" s="45" customFormat="1" ht="135" customHeight="1" x14ac:dyDescent="0.25">
      <c r="A9" s="28">
        <v>4</v>
      </c>
      <c r="B9" s="41" t="s">
        <v>42</v>
      </c>
      <c r="C9" s="28" t="s">
        <v>35</v>
      </c>
      <c r="D9" s="28">
        <v>20</v>
      </c>
      <c r="E9" s="29">
        <v>50</v>
      </c>
      <c r="F9" s="29">
        <v>65.77</v>
      </c>
      <c r="G9" s="29">
        <v>72.349999999999994</v>
      </c>
      <c r="H9" s="42">
        <f t="shared" ref="H9" si="13">AVERAGE(E9:G9)</f>
        <v>62.706666666666671</v>
      </c>
      <c r="I9" s="43">
        <f t="shared" ref="I9" si="14">SQRT(((SUM((POWER(E9-H9,2)),(POWER(F9-H9,2)),(POWER(G9-H9,2)))/(COLUMNS(E9:G9)-1))))</f>
        <v>11.485583717571052</v>
      </c>
      <c r="J9" s="43">
        <f t="shared" ref="J9" si="15">I9/H9*100</f>
        <v>18.316367825171781</v>
      </c>
      <c r="K9" s="29">
        <f t="shared" ref="K9" si="16">((D9/3)*(SUM(E9:G9)))</f>
        <v>1254.1333333333334</v>
      </c>
      <c r="L9" s="44">
        <v>62.71</v>
      </c>
      <c r="M9" s="29">
        <v>62.71</v>
      </c>
      <c r="N9" s="40">
        <f t="shared" si="4"/>
        <v>1254.2</v>
      </c>
      <c r="O9" s="46" t="s">
        <v>38</v>
      </c>
      <c r="P9" s="30"/>
    </row>
    <row r="10" spans="1:29" s="45" customFormat="1" ht="135" customHeight="1" x14ac:dyDescent="0.25">
      <c r="A10" s="28">
        <v>5</v>
      </c>
      <c r="B10" s="41" t="s">
        <v>43</v>
      </c>
      <c r="C10" s="28" t="s">
        <v>35</v>
      </c>
      <c r="D10" s="28">
        <v>80</v>
      </c>
      <c r="E10" s="29">
        <v>9</v>
      </c>
      <c r="F10" s="29">
        <v>12.06</v>
      </c>
      <c r="G10" s="29">
        <v>15</v>
      </c>
      <c r="H10" s="42">
        <f t="shared" ref="H10" si="17">AVERAGE(E10:G10)</f>
        <v>12.020000000000001</v>
      </c>
      <c r="I10" s="43">
        <f t="shared" ref="I10" si="18">SQRT(((SUM((POWER(E10-H10,2)),(POWER(F10-H10,2)),(POWER(G10-H10,2)))/(COLUMNS(E10:G10)-1))))</f>
        <v>3.0001999933337777</v>
      </c>
      <c r="J10" s="43">
        <f t="shared" ref="J10" si="19">I10/H10*100</f>
        <v>24.960066500281012</v>
      </c>
      <c r="K10" s="29">
        <f t="shared" ref="K10" si="20">((D10/3)*(SUM(E10:G10)))</f>
        <v>961.60000000000014</v>
      </c>
      <c r="L10" s="44">
        <v>12.02</v>
      </c>
      <c r="M10" s="29">
        <v>12.02</v>
      </c>
      <c r="N10" s="40">
        <f t="shared" si="4"/>
        <v>961.59999999999991</v>
      </c>
      <c r="O10" s="46" t="s">
        <v>38</v>
      </c>
      <c r="P10" s="30"/>
    </row>
    <row r="11" spans="1:29" s="45" customFormat="1" ht="135" customHeight="1" x14ac:dyDescent="0.25">
      <c r="A11" s="28">
        <v>6</v>
      </c>
      <c r="B11" s="41" t="s">
        <v>44</v>
      </c>
      <c r="C11" s="28" t="s">
        <v>35</v>
      </c>
      <c r="D11" s="28">
        <v>20</v>
      </c>
      <c r="E11" s="29">
        <v>36</v>
      </c>
      <c r="F11" s="29">
        <v>41.66</v>
      </c>
      <c r="G11" s="29">
        <v>45.82</v>
      </c>
      <c r="H11" s="42">
        <f t="shared" ref="H11" si="21">AVERAGE(E11:G11)</f>
        <v>41.16</v>
      </c>
      <c r="I11" s="43">
        <f t="shared" ref="I11" si="22">SQRT(((SUM((POWER(E11-H11,2)),(POWER(F11-H11,2)),(POWER(G11-H11,2)))/(COLUMNS(E11:G11)-1))))</f>
        <v>4.9290567048878628</v>
      </c>
      <c r="J11" s="43">
        <f t="shared" ref="J11" si="23">I11/H11*100</f>
        <v>11.975356425869444</v>
      </c>
      <c r="K11" s="29">
        <f t="shared" ref="K11" si="24">((D11/3)*(SUM(E11:G11)))</f>
        <v>823.19999999999993</v>
      </c>
      <c r="L11" s="44">
        <v>41.16</v>
      </c>
      <c r="M11" s="29">
        <v>41.2</v>
      </c>
      <c r="N11" s="40">
        <f t="shared" si="4"/>
        <v>824</v>
      </c>
      <c r="O11" s="46" t="s">
        <v>38</v>
      </c>
      <c r="P11" s="30"/>
    </row>
    <row r="12" spans="1:29" s="45" customFormat="1" ht="135" customHeight="1" x14ac:dyDescent="0.25">
      <c r="A12" s="28">
        <v>7</v>
      </c>
      <c r="B12" s="41" t="s">
        <v>45</v>
      </c>
      <c r="C12" s="28" t="s">
        <v>35</v>
      </c>
      <c r="D12" s="28">
        <v>15</v>
      </c>
      <c r="E12" s="29">
        <v>110</v>
      </c>
      <c r="F12" s="29">
        <v>131.54</v>
      </c>
      <c r="G12" s="29">
        <v>145.19999999999999</v>
      </c>
      <c r="H12" s="42">
        <f t="shared" ref="H12" si="25">AVERAGE(E12:G12)</f>
        <v>128.91333333333333</v>
      </c>
      <c r="I12" s="43">
        <f t="shared" ref="I12" si="26">SQRT(((SUM((POWER(E12-H12,2)),(POWER(F12-H12,2)),(POWER(G12-H12,2)))/(COLUMNS(E12:G12)-1))))</f>
        <v>17.746394939066725</v>
      </c>
      <c r="J12" s="43">
        <f t="shared" ref="J12" si="27">I12/H12*100</f>
        <v>13.766143873713652</v>
      </c>
      <c r="K12" s="29">
        <f t="shared" ref="K12" si="28">((D12/3)*(SUM(E12:G12)))</f>
        <v>1933.7</v>
      </c>
      <c r="L12" s="44">
        <v>128.91</v>
      </c>
      <c r="M12" s="29">
        <v>128.91</v>
      </c>
      <c r="N12" s="40">
        <f t="shared" si="4"/>
        <v>1933.6499999999999</v>
      </c>
      <c r="O12" s="46" t="s">
        <v>38</v>
      </c>
      <c r="P12" s="30"/>
    </row>
    <row r="13" spans="1:29" s="45" customFormat="1" ht="135" customHeight="1" x14ac:dyDescent="0.25">
      <c r="A13" s="28">
        <v>8</v>
      </c>
      <c r="B13" s="41" t="s">
        <v>63</v>
      </c>
      <c r="C13" s="28" t="s">
        <v>35</v>
      </c>
      <c r="D13" s="28">
        <v>20</v>
      </c>
      <c r="E13" s="29">
        <v>109</v>
      </c>
      <c r="F13" s="29">
        <v>124.97</v>
      </c>
      <c r="G13" s="29">
        <v>137.46</v>
      </c>
      <c r="H13" s="42">
        <f t="shared" ref="H13" si="29">AVERAGE(E13:G13)</f>
        <v>123.81</v>
      </c>
      <c r="I13" s="43">
        <f t="shared" ref="I13" si="30">SQRT(((SUM((POWER(E13-H13,2)),(POWER(F13-H13,2)),(POWER(G13-H13,2)))/(COLUMNS(E13:G13)-1))))</f>
        <v>14.265416222459129</v>
      </c>
      <c r="J13" s="43">
        <f t="shared" ref="J13" si="31">I13/H13*100</f>
        <v>11.522022633437629</v>
      </c>
      <c r="K13" s="29">
        <f t="shared" ref="K13" si="32">((D13/3)*(SUM(E13:G13)))</f>
        <v>2476.2000000000003</v>
      </c>
      <c r="L13" s="44">
        <v>123.81</v>
      </c>
      <c r="M13" s="29">
        <v>123.8</v>
      </c>
      <c r="N13" s="40">
        <f t="shared" si="4"/>
        <v>2476</v>
      </c>
      <c r="O13" s="46" t="s">
        <v>38</v>
      </c>
      <c r="P13" s="30"/>
    </row>
    <row r="14" spans="1:29" s="45" customFormat="1" ht="135" customHeight="1" x14ac:dyDescent="0.25">
      <c r="A14" s="28">
        <v>9</v>
      </c>
      <c r="B14" s="41" t="s">
        <v>64</v>
      </c>
      <c r="C14" s="28" t="s">
        <v>35</v>
      </c>
      <c r="D14" s="28">
        <v>20</v>
      </c>
      <c r="E14" s="29">
        <v>75</v>
      </c>
      <c r="F14" s="29">
        <v>98.66</v>
      </c>
      <c r="G14" s="29">
        <v>108.53</v>
      </c>
      <c r="H14" s="42">
        <f t="shared" ref="H14" si="33">AVERAGE(E14:G14)</f>
        <v>94.063333333333333</v>
      </c>
      <c r="I14" s="43">
        <f t="shared" ref="I14" si="34">SQRT(((SUM((POWER(E14-H14,2)),(POWER(F14-H14,2)),(POWER(G14-H14,2)))/(COLUMNS(E14:G14)-1))))</f>
        <v>17.231141382199073</v>
      </c>
      <c r="J14" s="43">
        <f t="shared" ref="J14" si="35">I14/H14*100</f>
        <v>18.318659111448749</v>
      </c>
      <c r="K14" s="29">
        <f t="shared" ref="K14" si="36">((D14/3)*(SUM(E14:G14)))</f>
        <v>1881.2666666666667</v>
      </c>
      <c r="L14" s="44">
        <v>94.06</v>
      </c>
      <c r="M14" s="29">
        <v>94.1</v>
      </c>
      <c r="N14" s="40">
        <f t="shared" ref="N14" si="37">M14*D14</f>
        <v>1882</v>
      </c>
      <c r="O14" s="46" t="s">
        <v>38</v>
      </c>
      <c r="P14" s="30"/>
    </row>
    <row r="15" spans="1:29" s="45" customFormat="1" ht="135" customHeight="1" x14ac:dyDescent="0.25">
      <c r="A15" s="28">
        <v>10</v>
      </c>
      <c r="B15" s="41" t="s">
        <v>47</v>
      </c>
      <c r="C15" s="28" t="s">
        <v>35</v>
      </c>
      <c r="D15" s="28">
        <v>20</v>
      </c>
      <c r="E15" s="29">
        <v>58</v>
      </c>
      <c r="F15" s="29">
        <v>66.87</v>
      </c>
      <c r="G15" s="29">
        <v>73.56</v>
      </c>
      <c r="H15" s="42">
        <f t="shared" ref="H15" si="38">AVERAGE(E15:G15)</f>
        <v>66.143333333333331</v>
      </c>
      <c r="I15" s="43">
        <f t="shared" ref="I15" si="39">SQRT(((SUM((POWER(E15-H15,2)),(POWER(F15-H15,2)),(POWER(G15-H15,2)))/(COLUMNS(E15:G15)-1))))</f>
        <v>7.8054105166437822</v>
      </c>
      <c r="J15" s="43">
        <f t="shared" ref="J15" si="40">I15/H15*100</f>
        <v>11.800751675619285</v>
      </c>
      <c r="K15" s="29">
        <f t="shared" ref="K15" si="41">((D15/3)*(SUM(E15:G15)))</f>
        <v>1322.8666666666668</v>
      </c>
      <c r="L15" s="44">
        <v>66.14</v>
      </c>
      <c r="M15" s="29">
        <v>66.14</v>
      </c>
      <c r="N15" s="40">
        <f t="shared" ref="N15" si="42">M15*D15</f>
        <v>1322.8</v>
      </c>
      <c r="O15" s="46" t="s">
        <v>38</v>
      </c>
      <c r="P15" s="30"/>
    </row>
    <row r="16" spans="1:29" s="45" customFormat="1" ht="135" customHeight="1" x14ac:dyDescent="0.25">
      <c r="A16" s="28">
        <v>11</v>
      </c>
      <c r="B16" s="41" t="s">
        <v>48</v>
      </c>
      <c r="C16" s="28" t="s">
        <v>35</v>
      </c>
      <c r="D16" s="28">
        <v>20</v>
      </c>
      <c r="E16" s="29">
        <v>58</v>
      </c>
      <c r="F16" s="29">
        <v>66.87</v>
      </c>
      <c r="G16" s="29">
        <v>73.56</v>
      </c>
      <c r="H16" s="42">
        <f t="shared" ref="H16" si="43">AVERAGE(E16:G16)</f>
        <v>66.143333333333331</v>
      </c>
      <c r="I16" s="43">
        <f t="shared" ref="I16" si="44">SQRT(((SUM((POWER(E16-H16,2)),(POWER(F16-H16,2)),(POWER(G16-H16,2)))/(COLUMNS(E16:G16)-1))))</f>
        <v>7.8054105166437822</v>
      </c>
      <c r="J16" s="43">
        <f t="shared" ref="J16" si="45">I16/H16*100</f>
        <v>11.800751675619285</v>
      </c>
      <c r="K16" s="29">
        <f t="shared" ref="K16" si="46">((D16/3)*(SUM(E16:G16)))</f>
        <v>1322.8666666666668</v>
      </c>
      <c r="L16" s="44">
        <v>66.14</v>
      </c>
      <c r="M16" s="29">
        <v>66.14</v>
      </c>
      <c r="N16" s="40">
        <f t="shared" ref="N16" si="47">M16*D16</f>
        <v>1322.8</v>
      </c>
      <c r="O16" s="46" t="s">
        <v>38</v>
      </c>
      <c r="P16" s="30"/>
    </row>
    <row r="17" spans="1:16" s="45" customFormat="1" ht="135" customHeight="1" x14ac:dyDescent="0.25">
      <c r="A17" s="28">
        <v>12</v>
      </c>
      <c r="B17" s="41" t="s">
        <v>46</v>
      </c>
      <c r="C17" s="28" t="s">
        <v>35</v>
      </c>
      <c r="D17" s="28">
        <v>25</v>
      </c>
      <c r="E17" s="29">
        <v>35</v>
      </c>
      <c r="F17" s="29">
        <v>44.94</v>
      </c>
      <c r="G17" s="29">
        <v>49.44</v>
      </c>
      <c r="H17" s="42">
        <f t="shared" ref="H17:H22" si="48">AVERAGE(E17:G17)</f>
        <v>43.126666666666665</v>
      </c>
      <c r="I17" s="43">
        <f t="shared" ref="I17:I22" si="49">SQRT(((SUM((POWER(E17-H17,2)),(POWER(F17-H17,2)),(POWER(G17-H17,2)))/(COLUMNS(E17:G17)-1))))</f>
        <v>7.3888113613309496</v>
      </c>
      <c r="J17" s="43">
        <f t="shared" ref="J17:J22" si="50">I17/H17*100</f>
        <v>17.132813482758426</v>
      </c>
      <c r="K17" s="29">
        <f t="shared" ref="K17:K22" si="51">((D17/3)*(SUM(E17:G17)))</f>
        <v>1078.1666666666667</v>
      </c>
      <c r="L17" s="44">
        <v>43.13</v>
      </c>
      <c r="M17" s="29">
        <v>43.13</v>
      </c>
      <c r="N17" s="40">
        <f t="shared" ref="N17:N22" si="52">M17*D17</f>
        <v>1078.25</v>
      </c>
      <c r="O17" s="46" t="s">
        <v>38</v>
      </c>
      <c r="P17" s="30"/>
    </row>
    <row r="18" spans="1:16" s="45" customFormat="1" ht="135" customHeight="1" x14ac:dyDescent="0.25">
      <c r="A18" s="28">
        <v>13</v>
      </c>
      <c r="B18" s="41" t="s">
        <v>49</v>
      </c>
      <c r="C18" s="28" t="s">
        <v>35</v>
      </c>
      <c r="D18" s="28">
        <v>12</v>
      </c>
      <c r="E18" s="29">
        <v>142</v>
      </c>
      <c r="F18" s="29">
        <v>185.28</v>
      </c>
      <c r="G18" s="29">
        <v>159.5</v>
      </c>
      <c r="H18" s="42">
        <f t="shared" si="48"/>
        <v>162.26</v>
      </c>
      <c r="I18" s="43">
        <f t="shared" si="49"/>
        <v>21.77160536111198</v>
      </c>
      <c r="J18" s="43">
        <f t="shared" si="50"/>
        <v>13.41772794349315</v>
      </c>
      <c r="K18" s="29">
        <f t="shared" si="51"/>
        <v>1947.12</v>
      </c>
      <c r="L18" s="44">
        <v>162.26</v>
      </c>
      <c r="M18" s="29">
        <v>162.30000000000001</v>
      </c>
      <c r="N18" s="40">
        <f t="shared" si="52"/>
        <v>1947.6000000000001</v>
      </c>
      <c r="O18" s="46" t="s">
        <v>50</v>
      </c>
      <c r="P18" s="30"/>
    </row>
    <row r="19" spans="1:16" s="45" customFormat="1" ht="135" customHeight="1" x14ac:dyDescent="0.25">
      <c r="A19" s="28">
        <v>14</v>
      </c>
      <c r="B19" s="41" t="s">
        <v>51</v>
      </c>
      <c r="C19" s="28" t="s">
        <v>35</v>
      </c>
      <c r="D19" s="28">
        <v>12</v>
      </c>
      <c r="E19" s="29">
        <v>500</v>
      </c>
      <c r="F19" s="29">
        <v>655.83</v>
      </c>
      <c r="G19" s="29">
        <v>596.20000000000005</v>
      </c>
      <c r="H19" s="42">
        <f t="shared" si="48"/>
        <v>584.01</v>
      </c>
      <c r="I19" s="43">
        <f t="shared" si="49"/>
        <v>78.626931136856683</v>
      </c>
      <c r="J19" s="43">
        <f t="shared" si="50"/>
        <v>13.463285069922893</v>
      </c>
      <c r="K19" s="29">
        <f t="shared" si="51"/>
        <v>7008.12</v>
      </c>
      <c r="L19" s="44">
        <v>584.01</v>
      </c>
      <c r="M19" s="29">
        <v>584</v>
      </c>
      <c r="N19" s="40">
        <f t="shared" si="52"/>
        <v>7008</v>
      </c>
      <c r="O19" s="46" t="s">
        <v>50</v>
      </c>
      <c r="P19" s="30"/>
    </row>
    <row r="20" spans="1:16" s="45" customFormat="1" ht="135" customHeight="1" x14ac:dyDescent="0.25">
      <c r="A20" s="28">
        <v>15</v>
      </c>
      <c r="B20" s="41" t="s">
        <v>52</v>
      </c>
      <c r="C20" s="28" t="s">
        <v>35</v>
      </c>
      <c r="D20" s="28">
        <v>3</v>
      </c>
      <c r="E20" s="29">
        <v>550</v>
      </c>
      <c r="F20" s="29">
        <v>609.79999999999995</v>
      </c>
      <c r="G20" s="29">
        <v>554.4</v>
      </c>
      <c r="H20" s="42">
        <f t="shared" si="48"/>
        <v>571.4</v>
      </c>
      <c r="I20" s="43">
        <f t="shared" si="49"/>
        <v>33.328066250534228</v>
      </c>
      <c r="J20" s="43">
        <f t="shared" si="50"/>
        <v>5.8327032290049399</v>
      </c>
      <c r="K20" s="29">
        <f t="shared" si="51"/>
        <v>1714.1999999999998</v>
      </c>
      <c r="L20" s="44">
        <v>571.4</v>
      </c>
      <c r="M20" s="29">
        <v>571.4</v>
      </c>
      <c r="N20" s="40">
        <f t="shared" si="52"/>
        <v>1714.1999999999998</v>
      </c>
      <c r="O20" s="46" t="s">
        <v>50</v>
      </c>
      <c r="P20" s="30"/>
    </row>
    <row r="21" spans="1:16" s="45" customFormat="1" ht="135" customHeight="1" x14ac:dyDescent="0.25">
      <c r="A21" s="28">
        <v>16</v>
      </c>
      <c r="B21" s="41" t="s">
        <v>53</v>
      </c>
      <c r="C21" s="28" t="s">
        <v>35</v>
      </c>
      <c r="D21" s="28">
        <v>100</v>
      </c>
      <c r="E21" s="29">
        <v>152</v>
      </c>
      <c r="F21" s="29">
        <v>217</v>
      </c>
      <c r="G21" s="29">
        <v>135</v>
      </c>
      <c r="H21" s="42">
        <f t="shared" si="48"/>
        <v>168</v>
      </c>
      <c r="I21" s="43">
        <f t="shared" si="49"/>
        <v>43.278170016764804</v>
      </c>
      <c r="J21" s="43">
        <f t="shared" si="50"/>
        <v>25.760815486169523</v>
      </c>
      <c r="K21" s="29">
        <f t="shared" si="51"/>
        <v>16800</v>
      </c>
      <c r="L21" s="44">
        <v>168</v>
      </c>
      <c r="M21" s="29">
        <v>168</v>
      </c>
      <c r="N21" s="40">
        <f t="shared" si="52"/>
        <v>16800</v>
      </c>
      <c r="O21" s="46" t="s">
        <v>54</v>
      </c>
      <c r="P21" s="30"/>
    </row>
    <row r="22" spans="1:16" s="45" customFormat="1" ht="135" customHeight="1" x14ac:dyDescent="0.25">
      <c r="A22" s="28">
        <v>17</v>
      </c>
      <c r="B22" s="41" t="s">
        <v>55</v>
      </c>
      <c r="C22" s="28" t="s">
        <v>35</v>
      </c>
      <c r="D22" s="28">
        <v>100</v>
      </c>
      <c r="E22" s="29">
        <v>457</v>
      </c>
      <c r="F22" s="29">
        <v>496</v>
      </c>
      <c r="G22" s="29">
        <v>482</v>
      </c>
      <c r="H22" s="42">
        <f t="shared" si="48"/>
        <v>478.33333333333331</v>
      </c>
      <c r="I22" s="43">
        <f t="shared" si="49"/>
        <v>19.756855350316592</v>
      </c>
      <c r="J22" s="43">
        <f t="shared" si="50"/>
        <v>4.1303530349093922</v>
      </c>
      <c r="K22" s="29">
        <f t="shared" si="51"/>
        <v>47833.333333333336</v>
      </c>
      <c r="L22" s="44">
        <v>478.33</v>
      </c>
      <c r="M22" s="29">
        <v>479</v>
      </c>
      <c r="N22" s="40">
        <f t="shared" si="52"/>
        <v>47900</v>
      </c>
      <c r="O22" s="46" t="s">
        <v>56</v>
      </c>
      <c r="P22" s="30"/>
    </row>
    <row r="23" spans="1:16" s="45" customFormat="1" ht="135" customHeight="1" x14ac:dyDescent="0.25">
      <c r="A23" s="28">
        <v>18</v>
      </c>
      <c r="B23" s="41" t="s">
        <v>57</v>
      </c>
      <c r="C23" s="28" t="s">
        <v>35</v>
      </c>
      <c r="D23" s="28">
        <v>50</v>
      </c>
      <c r="E23" s="29">
        <v>425</v>
      </c>
      <c r="F23" s="29">
        <v>432.5</v>
      </c>
      <c r="G23" s="29">
        <v>381</v>
      </c>
      <c r="H23" s="42">
        <f t="shared" ref="H23" si="53">AVERAGE(E23:G23)</f>
        <v>412.83333333333331</v>
      </c>
      <c r="I23" s="43">
        <f t="shared" ref="I23" si="54">SQRT(((SUM((POWER(E23-H23,2)),(POWER(F23-H23,2)),(POWER(G23-H23,2)))/(COLUMNS(E23:G23)-1))))</f>
        <v>27.822353123582726</v>
      </c>
      <c r="J23" s="43">
        <f t="shared" ref="J23" si="55">I23/H23*100</f>
        <v>6.7393669253732886</v>
      </c>
      <c r="K23" s="29">
        <f t="shared" ref="K23" si="56">((D23/3)*(SUM(E23:G23)))</f>
        <v>20641.666666666668</v>
      </c>
      <c r="L23" s="44">
        <v>412.83</v>
      </c>
      <c r="M23" s="29">
        <v>412.83</v>
      </c>
      <c r="N23" s="40">
        <f t="shared" ref="N23" si="57">M23*D23</f>
        <v>20641.5</v>
      </c>
      <c r="O23" s="46" t="s">
        <v>56</v>
      </c>
      <c r="P23" s="30"/>
    </row>
    <row r="24" spans="1:16" s="45" customFormat="1" ht="135" customHeight="1" x14ac:dyDescent="0.25">
      <c r="A24" s="28">
        <v>19</v>
      </c>
      <c r="B24" s="41" t="s">
        <v>58</v>
      </c>
      <c r="C24" s="28" t="s">
        <v>35</v>
      </c>
      <c r="D24" s="28">
        <v>50</v>
      </c>
      <c r="E24" s="29">
        <v>163</v>
      </c>
      <c r="F24" s="29">
        <v>160</v>
      </c>
      <c r="G24" s="29">
        <v>169</v>
      </c>
      <c r="H24" s="42">
        <f t="shared" ref="H24" si="58">AVERAGE(E24:G24)</f>
        <v>164</v>
      </c>
      <c r="I24" s="43">
        <f t="shared" ref="I24" si="59">SQRT(((SUM((POWER(E24-H24,2)),(POWER(F24-H24,2)),(POWER(G24-H24,2)))/(COLUMNS(E24:G24)-1))))</f>
        <v>4.5825756949558398</v>
      </c>
      <c r="J24" s="43">
        <f t="shared" ref="J24" si="60">I24/H24*100</f>
        <v>2.7942534725340487</v>
      </c>
      <c r="K24" s="29">
        <f t="shared" ref="K24" si="61">((D24/3)*(SUM(E24:G24)))</f>
        <v>8200</v>
      </c>
      <c r="L24" s="44">
        <v>164</v>
      </c>
      <c r="M24" s="29">
        <v>164</v>
      </c>
      <c r="N24" s="40">
        <f t="shared" ref="N24" si="62">M24*D24</f>
        <v>8200</v>
      </c>
      <c r="O24" s="46" t="s">
        <v>56</v>
      </c>
      <c r="P24" s="30"/>
    </row>
    <row r="25" spans="1:16" s="45" customFormat="1" ht="135" customHeight="1" x14ac:dyDescent="0.25">
      <c r="A25" s="28">
        <v>20</v>
      </c>
      <c r="B25" s="41" t="s">
        <v>59</v>
      </c>
      <c r="C25" s="28" t="s">
        <v>35</v>
      </c>
      <c r="D25" s="28">
        <v>100</v>
      </c>
      <c r="E25" s="29">
        <v>211</v>
      </c>
      <c r="F25" s="29">
        <v>143</v>
      </c>
      <c r="G25" s="29">
        <v>254</v>
      </c>
      <c r="H25" s="42">
        <f t="shared" ref="H25" si="63">AVERAGE(E25:G25)</f>
        <v>202.66666666666666</v>
      </c>
      <c r="I25" s="43">
        <f t="shared" ref="I25" si="64">SQRT(((SUM((POWER(E25-H25,2)),(POWER(F25-H25,2)),(POWER(G25-H25,2)))/(COLUMNS(E25:G25)-1))))</f>
        <v>55.967252329673407</v>
      </c>
      <c r="J25" s="43">
        <f t="shared" ref="J25" si="65">I25/H25*100</f>
        <v>27.61542055740464</v>
      </c>
      <c r="K25" s="29">
        <f t="shared" ref="K25" si="66">((D25/3)*(SUM(E25:G25)))</f>
        <v>20266.666666666668</v>
      </c>
      <c r="L25" s="44">
        <v>202.67</v>
      </c>
      <c r="M25" s="29">
        <v>202.7</v>
      </c>
      <c r="N25" s="40">
        <f t="shared" ref="N25" si="67">M25*D25</f>
        <v>20270</v>
      </c>
      <c r="O25" s="46" t="s">
        <v>56</v>
      </c>
      <c r="P25" s="30"/>
    </row>
    <row r="26" spans="1:16" s="45" customFormat="1" ht="135" customHeight="1" x14ac:dyDescent="0.25">
      <c r="A26" s="28">
        <v>21</v>
      </c>
      <c r="B26" s="41" t="s">
        <v>60</v>
      </c>
      <c r="C26" s="28" t="s">
        <v>35</v>
      </c>
      <c r="D26" s="28">
        <v>10</v>
      </c>
      <c r="E26" s="29">
        <v>357</v>
      </c>
      <c r="F26" s="29">
        <v>236</v>
      </c>
      <c r="G26" s="29">
        <v>235.46</v>
      </c>
      <c r="H26" s="42">
        <f t="shared" ref="H26" si="68">AVERAGE(E26:G26)</f>
        <v>276.15333333333336</v>
      </c>
      <c r="I26" s="43">
        <f t="shared" ref="I26" si="69">SQRT(((SUM((POWER(E26-H26,2)),(POWER(F26-H26,2)),(POWER(G26-H26,2)))/(COLUMNS(E26:G26)-1))))</f>
        <v>70.015787743432071</v>
      </c>
      <c r="J26" s="43">
        <f t="shared" ref="J26" si="70">I26/H26*100</f>
        <v>25.353953507748855</v>
      </c>
      <c r="K26" s="29">
        <f t="shared" ref="K26" si="71">((D26/3)*(SUM(E26:G26)))</f>
        <v>2761.5333333333338</v>
      </c>
      <c r="L26" s="44">
        <v>276.14999999999998</v>
      </c>
      <c r="M26" s="29">
        <v>276.2</v>
      </c>
      <c r="N26" s="40">
        <f t="shared" ref="N26" si="72">M26*D26</f>
        <v>2762</v>
      </c>
      <c r="O26" s="46" t="s">
        <v>56</v>
      </c>
      <c r="P26" s="30"/>
    </row>
    <row r="27" spans="1:16" s="45" customFormat="1" ht="135" customHeight="1" x14ac:dyDescent="0.25">
      <c r="A27" s="28">
        <v>22</v>
      </c>
      <c r="B27" s="41" t="s">
        <v>61</v>
      </c>
      <c r="C27" s="28" t="s">
        <v>35</v>
      </c>
      <c r="D27" s="28">
        <v>10</v>
      </c>
      <c r="E27" s="29">
        <v>912</v>
      </c>
      <c r="F27" s="29">
        <v>705.16</v>
      </c>
      <c r="G27" s="29">
        <v>658</v>
      </c>
      <c r="H27" s="42">
        <f t="shared" ref="H27" si="73">AVERAGE(E27:G27)</f>
        <v>758.38666666666666</v>
      </c>
      <c r="I27" s="43">
        <f t="shared" ref="I27" si="74">SQRT(((SUM((POWER(E27-H27,2)),(POWER(F27-H27,2)),(POWER(G27-H27,2)))/(COLUMNS(E27:G27)-1))))</f>
        <v>135.10665614000422</v>
      </c>
      <c r="J27" s="43">
        <f t="shared" ref="J27" si="75">I27/H27*100</f>
        <v>17.815009424392684</v>
      </c>
      <c r="K27" s="29">
        <f t="shared" ref="K27" si="76">((D27/3)*(SUM(E27:G27)))</f>
        <v>7583.8666666666668</v>
      </c>
      <c r="L27" s="44">
        <v>758.39</v>
      </c>
      <c r="M27" s="29">
        <v>758.4</v>
      </c>
      <c r="N27" s="40">
        <f t="shared" ref="N27" si="77">M27*D27</f>
        <v>7584</v>
      </c>
      <c r="O27" s="46" t="s">
        <v>56</v>
      </c>
      <c r="P27" s="30"/>
    </row>
    <row r="28" spans="1:16" s="45" customFormat="1" ht="135" customHeight="1" x14ac:dyDescent="0.25">
      <c r="A28" s="28">
        <v>23</v>
      </c>
      <c r="B28" s="41" t="s">
        <v>62</v>
      </c>
      <c r="C28" s="28" t="s">
        <v>35</v>
      </c>
      <c r="D28" s="28">
        <v>50</v>
      </c>
      <c r="E28" s="29">
        <v>233</v>
      </c>
      <c r="F28" s="29">
        <v>233</v>
      </c>
      <c r="G28" s="29">
        <v>233</v>
      </c>
      <c r="H28" s="42">
        <f t="shared" ref="H28" si="78">AVERAGE(E28:G28)</f>
        <v>233</v>
      </c>
      <c r="I28" s="43">
        <f t="shared" ref="I28" si="79">SQRT(((SUM((POWER(E28-H28,2)),(POWER(F28-H28,2)),(POWER(G28-H28,2)))/(COLUMNS(E28:G28)-1))))</f>
        <v>0</v>
      </c>
      <c r="J28" s="43">
        <f t="shared" ref="J28" si="80">I28/H28*100</f>
        <v>0</v>
      </c>
      <c r="K28" s="29">
        <f t="shared" ref="K28" si="81">((D28/3)*(SUM(E28:G28)))</f>
        <v>11650</v>
      </c>
      <c r="L28" s="44">
        <v>233</v>
      </c>
      <c r="M28" s="29">
        <v>233</v>
      </c>
      <c r="N28" s="40">
        <f t="shared" ref="N28" si="82">M28*D28</f>
        <v>11650</v>
      </c>
      <c r="O28" s="46" t="s">
        <v>56</v>
      </c>
      <c r="P28" s="30"/>
    </row>
    <row r="29" spans="1:16" x14ac:dyDescent="0.2">
      <c r="N29" s="47">
        <f>SUM(N6:N28)</f>
        <v>161227</v>
      </c>
    </row>
  </sheetData>
  <mergeCells count="12">
    <mergeCell ref="P3:P4"/>
    <mergeCell ref="O3:O4"/>
    <mergeCell ref="A5:O5"/>
    <mergeCell ref="M1:N2"/>
    <mergeCell ref="A2:K2"/>
    <mergeCell ref="E3:G3"/>
    <mergeCell ref="H3:J3"/>
    <mergeCell ref="A3:A4"/>
    <mergeCell ref="B3:B4"/>
    <mergeCell ref="C3:C4"/>
    <mergeCell ref="D3:D4"/>
    <mergeCell ref="K3:N3"/>
  </mergeCells>
  <pageMargins left="0.39370078740157483" right="0.39370078740157483" top="0.39370078740157483" bottom="0.39370078740157483" header="0.31496062992125984" footer="0.3937007874015748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цены</vt:lpstr>
      <vt:lpstr>612 355,00</vt:lpstr>
      <vt:lpstr>Лист1</vt:lpstr>
      <vt:lpstr>'612 355,00'!Область_печати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SIZO2_OIXO2</cp:lastModifiedBy>
  <cp:lastPrinted>2026-05-05T08:44:12Z</cp:lastPrinted>
  <dcterms:created xsi:type="dcterms:W3CDTF">2014-01-15T18:15:09Z</dcterms:created>
  <dcterms:modified xsi:type="dcterms:W3CDTF">2026-08-19T07:25:25Z</dcterms:modified>
</cp:coreProperties>
</file>