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Договора для ЕАТ\Хозтовары (перчатки, тряпки, швабры)\"/>
    </mc:Choice>
  </mc:AlternateContent>
  <bookViews>
    <workbookView xWindow="0" yWindow="0" windowWidth="28800" windowHeight="11445" tabRatio="500"/>
  </bookViews>
  <sheets>
    <sheet name="Расчет цены" sheetId="1" r:id="rId1"/>
    <sheet name="Лист1" sheetId="2" r:id="rId2"/>
  </sheets>
  <definedNames>
    <definedName name="_xlnm.Print_Area" localSheetId="0">'Расчет цены'!$A$3:$X$26</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X17" i="1" l="1"/>
  <c r="V7" i="1"/>
  <c r="V8" i="1"/>
  <c r="V9" i="1"/>
  <c r="V10" i="1"/>
  <c r="V11" i="1"/>
  <c r="V12" i="1"/>
  <c r="V13" i="1"/>
  <c r="V14" i="1"/>
  <c r="V15" i="1"/>
  <c r="V16" i="1"/>
  <c r="V17" i="1"/>
  <c r="X12" i="1"/>
  <c r="X13" i="1"/>
  <c r="X14" i="1"/>
  <c r="X15" i="1"/>
  <c r="X16" i="1"/>
  <c r="X11" i="1"/>
  <c r="X10" i="1"/>
  <c r="X9" i="1"/>
  <c r="X8" i="1"/>
  <c r="X7" i="1"/>
  <c r="X6" i="1"/>
  <c r="O16" i="1" l="1"/>
  <c r="R16" i="1" s="1"/>
  <c r="S16" i="1" s="1"/>
  <c r="T16" i="1" s="1"/>
  <c r="U16" i="1" s="1"/>
  <c r="P16" i="1" l="1"/>
  <c r="Q16" i="1" s="1"/>
  <c r="O7" i="1"/>
  <c r="P7" i="1" s="1"/>
  <c r="Q7" i="1" s="1"/>
  <c r="O8" i="1"/>
  <c r="P8" i="1" s="1"/>
  <c r="Q8" i="1" s="1"/>
  <c r="O9" i="1"/>
  <c r="R9" i="1" s="1"/>
  <c r="S9" i="1" s="1"/>
  <c r="T9" i="1" s="1"/>
  <c r="U9" i="1" s="1"/>
  <c r="O10" i="1"/>
  <c r="R10" i="1" s="1"/>
  <c r="S10" i="1" s="1"/>
  <c r="T10" i="1" s="1"/>
  <c r="U10" i="1" s="1"/>
  <c r="O11" i="1"/>
  <c r="P11" i="1" s="1"/>
  <c r="Q11" i="1" s="1"/>
  <c r="O12" i="1"/>
  <c r="P12" i="1" s="1"/>
  <c r="Q12" i="1" s="1"/>
  <c r="O13" i="1"/>
  <c r="R13" i="1" s="1"/>
  <c r="S13" i="1" s="1"/>
  <c r="T13" i="1" s="1"/>
  <c r="U13" i="1" s="1"/>
  <c r="O14" i="1"/>
  <c r="P14" i="1" s="1"/>
  <c r="Q14" i="1" s="1"/>
  <c r="O15" i="1"/>
  <c r="P15" i="1" s="1"/>
  <c r="Q15" i="1" s="1"/>
  <c r="R12" i="1" l="1"/>
  <c r="S12" i="1" s="1"/>
  <c r="T12" i="1" s="1"/>
  <c r="U12" i="1" s="1"/>
  <c r="R15" i="1"/>
  <c r="S15" i="1" s="1"/>
  <c r="T15" i="1" s="1"/>
  <c r="U15" i="1" s="1"/>
  <c r="R14" i="1"/>
  <c r="S14" i="1" s="1"/>
  <c r="T14" i="1" s="1"/>
  <c r="U14" i="1" s="1"/>
  <c r="P13" i="1"/>
  <c r="Q13" i="1" s="1"/>
  <c r="R11" i="1"/>
  <c r="S11" i="1" s="1"/>
  <c r="T11" i="1" s="1"/>
  <c r="U11" i="1" s="1"/>
  <c r="P10" i="1"/>
  <c r="Q10" i="1" s="1"/>
  <c r="R7" i="1"/>
  <c r="S7" i="1" s="1"/>
  <c r="T7" i="1" s="1"/>
  <c r="U7" i="1" s="1"/>
  <c r="P9" i="1"/>
  <c r="Q9" i="1" s="1"/>
  <c r="R8" i="1"/>
  <c r="S8" i="1" s="1"/>
  <c r="T8" i="1" s="1"/>
  <c r="U8" i="1" s="1"/>
  <c r="O6" i="1"/>
  <c r="P6" i="1" l="1"/>
  <c r="Q6" i="1" s="1"/>
  <c r="R6" i="1" l="1"/>
  <c r="S6" i="1" s="1"/>
  <c r="T6" i="1" s="1"/>
  <c r="U6" i="1" s="1"/>
  <c r="U17" i="1" s="1"/>
  <c r="V6" i="1"/>
</calcChain>
</file>

<file path=xl/sharedStrings.xml><?xml version="1.0" encoding="utf-8"?>
<sst xmlns="http://schemas.openxmlformats.org/spreadsheetml/2006/main" count="64" uniqueCount="55">
  <si>
    <t>№ п/п</t>
  </si>
  <si>
    <t>Наименование товара</t>
  </si>
  <si>
    <t>Ед. изм.</t>
  </si>
  <si>
    <t>Кол-во</t>
  </si>
  <si>
    <t>Коммерческие предложения, заключенные контракты, цена за единицу измерения, включая НДС (руб.)</t>
  </si>
  <si>
    <t>Данные реестра контрактов (руб./ед.изм.)</t>
  </si>
  <si>
    <t>Данные статистики</t>
  </si>
  <si>
    <t>Оценка однородности совокупности значений выявленных цен, используемых в расчете Н(М)ЦК</t>
  </si>
  <si>
    <t>Н(М)ЦК,  определяемая методом сопоставимых рыночных цен (анализа рынка)*</t>
  </si>
  <si>
    <t>Поставщик №1* *</t>
  </si>
  <si>
    <t>Поставщик №2* *</t>
  </si>
  <si>
    <t>Поставщик №3* *</t>
  </si>
  <si>
    <t xml:space="preserve"> </t>
  </si>
  <si>
    <t xml:space="preserve">Номер сведений о контракте №___ от </t>
  </si>
  <si>
    <r>
      <rPr>
        <b/>
        <sz val="7"/>
        <color rgb="FF000000"/>
        <rFont val="Times New Roman"/>
        <family val="1"/>
        <charset val="204"/>
      </rPr>
      <t>Средняя арифметическая цена за единицу     &lt;</t>
    </r>
    <r>
      <rPr>
        <b/>
        <i/>
        <sz val="7"/>
        <color rgb="FF000000"/>
        <rFont val="Times New Roman"/>
        <family val="1"/>
        <charset val="204"/>
      </rPr>
      <t>ц</t>
    </r>
    <r>
      <rPr>
        <b/>
        <sz val="7"/>
        <color rgb="FF000000"/>
        <rFont val="Times New Roman"/>
        <family val="1"/>
        <charset val="204"/>
      </rPr>
      <t xml:space="preserve">&gt; </t>
    </r>
  </si>
  <si>
    <r>
      <rPr>
        <b/>
        <sz val="7"/>
        <color rgb="FF000000"/>
        <rFont val="Times New Roman"/>
        <family val="1"/>
        <charset val="204"/>
      </rPr>
      <t xml:space="preserve">Коэффициент вариации цен V (%)           </t>
    </r>
    <r>
      <rPr>
        <i/>
        <sz val="7"/>
        <color rgb="FF000000"/>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</si>
  <si>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</si>
  <si>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</si>
  <si>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</si>
  <si>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В результате проведенного расчета Н(М)ЦК составила:</t>
  </si>
  <si>
    <t>**</t>
  </si>
  <si>
    <t>Расчет Н(М)ЦК произвел:</t>
  </si>
  <si>
    <t>должность</t>
  </si>
  <si>
    <t>ФИО</t>
  </si>
  <si>
    <t>Дата</t>
  </si>
  <si>
    <t>Расчет начальной (максимальной) цены контракта (Н(М)ЦК)</t>
  </si>
  <si>
    <t>подпись</t>
  </si>
  <si>
    <t>Штука</t>
  </si>
  <si>
    <t>Экономист</t>
  </si>
  <si>
    <t>Антонова Е. М.</t>
  </si>
  <si>
    <r>
      <t>Расчет Н(М)ЦК по формуле, где</t>
    </r>
    <r>
      <rPr>
        <sz val="7"/>
        <color rgb="FF000000"/>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ц- цена единицы:</t>
    </r>
  </si>
  <si>
    <t>Среднеквадратичное отклонение</t>
  </si>
  <si>
    <t xml:space="preserve">Коэффициент вариации цены не превышает 33 %, т.о совокупность цен считается однородной. </t>
  </si>
  <si>
    <r>
      <t>*</t>
    </r>
    <r>
      <rPr>
        <sz val="7"/>
        <color rgb="FF000000"/>
        <rFont val="Times New Roman"/>
        <family val="1"/>
        <charset val="204"/>
      </rPr>
      <t xml:space="preserve"> При определении Н(М)ЦК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(Метод сопоставимых рыночных цен (анализ рынка)).</t>
    </r>
  </si>
  <si>
    <t>Данные коммерческих предложений потенциальных Поставщиков, оригиналы находятся у Заказчика.</t>
  </si>
  <si>
    <t>Пара</t>
  </si>
  <si>
    <t>Ткань хлопчатобумажная бытовая</t>
  </si>
  <si>
    <t>Рулон</t>
  </si>
  <si>
    <t>Тряпка для очистки поверхностей</t>
  </si>
  <si>
    <t xml:space="preserve">Средство моющее
для туалетов и ванных комнат
</t>
  </si>
  <si>
    <t>Щётка для уборки</t>
  </si>
  <si>
    <t>Комплект</t>
  </si>
  <si>
    <t>"05" августа 2026 г.</t>
  </si>
  <si>
    <t>Перчатки резиновые общего назначения (кроме медицинских) размер L</t>
  </si>
  <si>
    <t>Перчатки резиновые общего назначения (кроме медицинских) размер М</t>
  </si>
  <si>
    <t>Перчатки из полимерных материалов для защиты от внешних воздействий размер L</t>
  </si>
  <si>
    <t>Перчатки из полимерных материалов для защиты от внешних воздействий размер М</t>
  </si>
  <si>
    <t>Мыло хозяйственное</t>
  </si>
  <si>
    <t>Цена за ед. изм. с учетом коэффициента снижения на сумму доведенного лимита бюджетных обязательств, рублей</t>
  </si>
  <si>
    <t>Цена за ед. изм. с округлением с учетом коэффициента снижения на сумму доведенного лимита бюджетных обязательств, рублей</t>
  </si>
  <si>
    <t xml:space="preserve">Н(М)ЦК с учетом округления цены за единицу с учетом коэффициента снижения на сумму доведенного лимита бюджетных обязательств (руб.) </t>
  </si>
  <si>
    <t>Изделия хозяйственного назначения деревянные</t>
  </si>
  <si>
    <t>Комплект для уборки (совок для мусора + щетка)</t>
  </si>
  <si>
    <t>200 001 (Двести тысяч один) рубль 33 копейки.</t>
  </si>
  <si>
    <t>В связи с тем, что лимиты бюджетных обязательств до Заказчика доведены в ограниченном объеме, Заказчиком принято решение об уменьшении начальной (максимальной) цены контракта до размера утвержденных лимитов бюджетных обязательств. Таким образом, начальная (максимальная) цена контракта на поставку хозяйственных товаров (перчатки, тряпки, швабры) составила: 200 001 (Двести тысяч один) рубль 33 копейки.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</si>
</sst>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9]dd/mm/yyyy"/>
    <numFmt numFmtId="165" formatCode="0.0000"/>
  </numFmts>
  <fonts count="9" x14ac:knownFonts="1">
    <font>
      <sz val="11"/>
      <color rgb="FF000000"/>
      <name val="Calibri"/>
      <family val="2"/>
      <charset val="204"/>
    </font>
    <font>
      <sz val="7"/>
      <color rgb="FF000000"/>
      <name val="Times New Roman"/>
      <family val="1"/>
      <charset val="204"/>
    </font>
    <font>
      <b/>
      <sz val="7"/>
      <name val="Times New Roman"/>
      <family val="1"/>
      <charset val="204"/>
    </font>
    <font>
      <b/>
      <sz val="7"/>
      <color rgb="FF000000"/>
      <name val="Times New Roman"/>
      <family val="1"/>
      <charset val="204"/>
    </font>
    <font>
      <b/>
      <i/>
      <sz val="7"/>
      <color rgb="FF000000"/>
      <name val="Times New Roman"/>
      <family val="1"/>
      <charset val="204"/>
    </font>
    <font>
      <i/>
      <sz val="7"/>
      <color rgb="FF000000"/>
      <name val="Times New Roman"/>
      <family val="1"/>
      <charset val="204"/>
    </font>
    <font>
      <b/>
      <u/>
      <sz val="7"/>
      <color rgb="FF000000"/>
      <name val="Times New Roman"/>
      <family val="1"/>
      <charset val="204"/>
    </font>
    <font>
      <sz val="7"/>
      <name val="Times New Roman"/>
      <family val="1"/>
      <charset val="204"/>
    </font>
    <font>
      <sz val="7"/>
      <color theme="0"/>
      <name val="Times New Roman"/>
      <family val="1"/>
      <charset val="204"/>
    </font>
  </fonts>
  <fills count="5">
    <fill>
      <patternFill patternType="none"/>
    </fill>
    <fill>
      <patternFill patternType="gray125"/>
    </fill>
    <fill>
      <patternFill patternType="solid">
        <fgColor rgb="FFFFFFFF"/>
        <bgColor rgb="FFFFFFCC"/>
      </patternFill>
    </fill>
    <fill>
      <patternFill patternType="solid">
        <fgColor theme="0"/>
        <bgColor rgb="FFFFFFCC"/>
      </patternFill>
    </fill>
    <fill>
      <patternFill patternType="solid">
        <fgColor theme="0"/>
        <bgColor indexed="64"/>
      </patternFill>
    </fill>
  </fills>
  <borders count="18">
    <border>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thin">
        <color indexed="64"/>
      </left>
      <right/>
      <top style="thin">
        <color indexed="64"/>
      </top>
      <bottom/>
      <diagonal/>
    </border>
    <border>
      <left style="medium">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auto="1"/>
      </right>
      <top/>
      <bottom/>
      <diagonal/>
    </border>
    <border>
      <left style="medium">
        <color auto="1"/>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1" fillId="2" borderId="0" xfId="0" applyFont="1" applyFill="1"/>
    <xf numFmtId="0" fontId="1" fillId="2" borderId="0" xfId="0" applyFont="1" applyFill="1" applyAlignment="1">
      <alignment horizontal="center" vertical="top"/>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pplyProtection="1">
      <alignment wrapText="1"/>
      <protection locked="0"/>
    </xf>
    <xf numFmtId="165" fontId="1" fillId="2" borderId="0" xfId="0" applyNumberFormat="1" applyFont="1" applyFill="1" applyAlignment="1" applyProtection="1">
      <alignment horizontal="center" vertical="center"/>
      <protection locked="0"/>
    </xf>
    <xf numFmtId="0" fontId="1" fillId="2" borderId="0" xfId="0" applyFont="1" applyFill="1" applyAlignment="1" applyProtection="1">
      <alignment vertical="center"/>
      <protection locked="0"/>
    </xf>
    <xf numFmtId="0" fontId="1" fillId="2" borderId="0" xfId="0" applyFont="1" applyFill="1" applyAlignment="1" applyProtection="1">
      <alignment horizontal="left" vertical="top" wrapText="1"/>
      <protection locked="0"/>
    </xf>
    <xf numFmtId="0" fontId="1" fillId="2" borderId="0" xfId="0" applyFont="1" applyFill="1" applyAlignment="1" applyProtection="1">
      <alignment horizontal="center" wrapText="1"/>
      <protection locked="0"/>
    </xf>
    <xf numFmtId="0" fontId="1" fillId="2" borderId="0" xfId="0" applyFont="1" applyFill="1" applyAlignment="1">
      <alignment horizontal="center"/>
    </xf>
    <xf numFmtId="0" fontId="1" fillId="2" borderId="0" xfId="0" applyFont="1" applyFill="1" applyAlignment="1">
      <alignment horizontal="left"/>
    </xf>
    <xf numFmtId="2" fontId="7" fillId="4" borderId="5" xfId="0" applyNumberFormat="1" applyFont="1" applyFill="1" applyBorder="1" applyAlignment="1">
      <alignment horizontal="center" vertical="center"/>
    </xf>
    <xf numFmtId="4" fontId="2" fillId="4" borderId="5"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3" fillId="3" borderId="5" xfId="0" applyFont="1" applyFill="1" applyBorder="1" applyAlignment="1">
      <alignment horizontal="center" vertical="top" wrapText="1"/>
    </xf>
    <xf numFmtId="0" fontId="1" fillId="0" borderId="5" xfId="0" applyFont="1" applyBorder="1" applyAlignment="1">
      <alignment horizontal="center" vertical="center" wrapText="1"/>
    </xf>
    <xf numFmtId="0" fontId="1" fillId="4" borderId="5" xfId="0"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3" borderId="5" xfId="0" applyNumberFormat="1" applyFont="1" applyFill="1" applyBorder="1" applyAlignment="1">
      <alignment horizontal="center" vertical="center" wrapText="1"/>
    </xf>
    <xf numFmtId="2" fontId="1" fillId="3" borderId="5" xfId="0" applyNumberFormat="1" applyFont="1" applyFill="1" applyBorder="1" applyAlignment="1">
      <alignment horizontal="center" vertical="center" wrapText="1"/>
    </xf>
    <xf numFmtId="4" fontId="1" fillId="4" borderId="5" xfId="0" applyNumberFormat="1" applyFont="1" applyFill="1" applyBorder="1" applyAlignment="1">
      <alignment horizontal="center" vertical="center" wrapText="1"/>
    </xf>
    <xf numFmtId="0" fontId="0" fillId="0" borderId="5" xfId="0" applyBorder="1"/>
    <xf numFmtId="0" fontId="1" fillId="0" borderId="5" xfId="0" applyFont="1" applyBorder="1" applyAlignment="1">
      <alignment horizontal="center" vertical="top" wrapText="1"/>
    </xf>
    <xf numFmtId="4" fontId="3" fillId="0" borderId="5" xfId="0" applyNumberFormat="1" applyFont="1" applyFill="1" applyBorder="1" applyAlignment="1">
      <alignment horizontal="center" vertical="center" wrapText="1"/>
    </xf>
    <xf numFmtId="0" fontId="8" fillId="2" borderId="5" xfId="0" applyFont="1" applyFill="1" applyBorder="1" applyAlignment="1">
      <alignment horizontal="center" vertical="top"/>
    </xf>
    <xf numFmtId="0" fontId="2" fillId="2" borderId="9" xfId="0" applyFont="1" applyFill="1" applyBorder="1" applyAlignment="1">
      <alignment vertical="center"/>
    </xf>
    <xf numFmtId="2" fontId="2" fillId="2" borderId="10" xfId="0" applyNumberFormat="1" applyFont="1" applyFill="1" applyBorder="1" applyAlignment="1">
      <alignment vertical="center"/>
    </xf>
    <xf numFmtId="0" fontId="1" fillId="2" borderId="13" xfId="0" applyFont="1" applyFill="1" applyBorder="1" applyAlignment="1">
      <alignment horizontal="left" vertical="center" wrapText="1"/>
    </xf>
    <xf numFmtId="0" fontId="1" fillId="2" borderId="0" xfId="0" applyFont="1" applyFill="1" applyBorder="1"/>
    <xf numFmtId="0" fontId="1" fillId="2" borderId="14" xfId="0" applyFont="1" applyFill="1" applyBorder="1"/>
    <xf numFmtId="0" fontId="3" fillId="2" borderId="13" xfId="0" applyFont="1" applyFill="1" applyBorder="1" applyAlignment="1">
      <alignment horizontal="left" vertical="center"/>
    </xf>
    <xf numFmtId="0" fontId="3" fillId="2" borderId="0" xfId="0" applyFont="1" applyFill="1" applyBorder="1" applyAlignment="1">
      <alignment horizontal="left" vertical="center"/>
    </xf>
    <xf numFmtId="0" fontId="1" fillId="2" borderId="0" xfId="0" applyFont="1" applyFill="1" applyBorder="1" applyAlignment="1">
      <alignment vertical="center"/>
    </xf>
    <xf numFmtId="0" fontId="1" fillId="2" borderId="14" xfId="0" applyFont="1" applyFill="1" applyBorder="1" applyAlignment="1">
      <alignment vertical="center"/>
    </xf>
    <xf numFmtId="0" fontId="3" fillId="2" borderId="13" xfId="0" applyFont="1" applyFill="1" applyBorder="1"/>
    <xf numFmtId="164" fontId="3" fillId="2" borderId="0" xfId="0" applyNumberFormat="1" applyFont="1" applyFill="1" applyBorder="1" applyAlignment="1">
      <alignment horizontal="center"/>
    </xf>
    <xf numFmtId="0" fontId="1" fillId="2" borderId="0" xfId="0" applyFont="1" applyFill="1" applyBorder="1" applyAlignment="1" applyProtection="1">
      <alignment wrapText="1"/>
      <protection locked="0"/>
    </xf>
    <xf numFmtId="165" fontId="1" fillId="2" borderId="0" xfId="0" applyNumberFormat="1" applyFont="1" applyFill="1" applyBorder="1" applyAlignment="1" applyProtection="1">
      <alignment horizontal="center" vertical="center"/>
      <protection locked="0"/>
    </xf>
    <xf numFmtId="0" fontId="1" fillId="2" borderId="0" xfId="0" applyFont="1" applyFill="1" applyBorder="1" applyAlignment="1" applyProtection="1">
      <alignment horizontal="right" vertical="center"/>
      <protection locked="0"/>
    </xf>
    <xf numFmtId="4" fontId="1" fillId="2" borderId="0" xfId="0" applyNumberFormat="1" applyFont="1" applyFill="1" applyBorder="1" applyAlignment="1">
      <alignment horizontal="center" vertical="top"/>
    </xf>
    <xf numFmtId="0" fontId="1" fillId="2" borderId="14" xfId="0" applyFont="1" applyFill="1" applyBorder="1" applyAlignment="1" applyProtection="1">
      <alignment vertical="center"/>
      <protection locked="0"/>
    </xf>
    <xf numFmtId="0" fontId="3" fillId="2" borderId="15" xfId="0" applyFont="1" applyFill="1" applyBorder="1"/>
    <xf numFmtId="164" fontId="3" fillId="2" borderId="16" xfId="0" applyNumberFormat="1" applyFont="1" applyFill="1" applyBorder="1" applyAlignment="1">
      <alignment horizontal="center"/>
    </xf>
    <xf numFmtId="0" fontId="1" fillId="2" borderId="16" xfId="0" applyFont="1" applyFill="1" applyBorder="1" applyAlignment="1" applyProtection="1">
      <alignment wrapText="1"/>
      <protection locked="0"/>
    </xf>
    <xf numFmtId="165" fontId="1" fillId="2" borderId="16" xfId="0" applyNumberFormat="1" applyFont="1" applyFill="1" applyBorder="1" applyAlignment="1" applyProtection="1">
      <alignment horizontal="center" vertical="center"/>
      <protection locked="0"/>
    </xf>
    <xf numFmtId="0" fontId="1" fillId="2" borderId="16" xfId="0" applyFont="1" applyFill="1" applyBorder="1" applyAlignment="1" applyProtection="1">
      <alignment horizontal="right" vertical="center"/>
      <protection locked="0"/>
    </xf>
    <xf numFmtId="4" fontId="1" fillId="2" borderId="16" xfId="0" applyNumberFormat="1" applyFont="1" applyFill="1" applyBorder="1" applyAlignment="1">
      <alignment horizontal="center" vertical="top"/>
    </xf>
    <xf numFmtId="0" fontId="1" fillId="2" borderId="17" xfId="0" applyFont="1" applyFill="1" applyBorder="1" applyAlignment="1" applyProtection="1">
      <alignment vertical="center"/>
      <protection locked="0"/>
    </xf>
    <xf numFmtId="0" fontId="7"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0" xfId="0" applyFont="1" applyFill="1" applyBorder="1" applyAlignment="1">
      <alignment horizontal="left"/>
    </xf>
    <xf numFmtId="0" fontId="1" fillId="2" borderId="0" xfId="0" applyFont="1" applyFill="1" applyBorder="1" applyAlignment="1">
      <alignment horizontal="center"/>
    </xf>
    <xf numFmtId="0" fontId="1" fillId="2" borderId="0" xfId="0" applyFont="1" applyFill="1" applyBorder="1" applyAlignment="1" applyProtection="1">
      <alignment horizontal="left" vertical="top" wrapText="1"/>
      <protection locked="0"/>
    </xf>
    <xf numFmtId="0" fontId="1" fillId="2" borderId="0" xfId="0" applyFont="1" applyFill="1" applyBorder="1" applyAlignment="1">
      <alignment horizontal="center" vertical="top"/>
    </xf>
    <xf numFmtId="0" fontId="1" fillId="2" borderId="0" xfId="0" applyFont="1" applyFill="1" applyBorder="1" applyAlignment="1" applyProtection="1">
      <alignment horizontal="center" vertical="top" wrapText="1"/>
      <protection locked="0"/>
    </xf>
    <xf numFmtId="164" fontId="6" fillId="2" borderId="0" xfId="0" applyNumberFormat="1" applyFont="1" applyFill="1" applyBorder="1" applyAlignment="1">
      <alignment horizontal="center"/>
    </xf>
    <xf numFmtId="164" fontId="1" fillId="2" borderId="16" xfId="0" applyNumberFormat="1" applyFont="1" applyFill="1" applyBorder="1" applyAlignment="1">
      <alignment horizontal="center"/>
    </xf>
    <xf numFmtId="0" fontId="1" fillId="2" borderId="2"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3" fillId="2" borderId="13" xfId="0" applyFont="1" applyFill="1" applyBorder="1" applyAlignment="1">
      <alignment horizontal="left"/>
    </xf>
    <xf numFmtId="0" fontId="3" fillId="2" borderId="4" xfId="0" applyFont="1" applyFill="1" applyBorder="1" applyAlignment="1">
      <alignment horizontal="left"/>
    </xf>
    <xf numFmtId="0" fontId="6" fillId="2" borderId="0" xfId="0" applyFont="1" applyFill="1" applyBorder="1" applyAlignment="1">
      <alignment horizontal="center"/>
    </xf>
    <xf numFmtId="0" fontId="1" fillId="2" borderId="0" xfId="0" applyFont="1" applyFill="1" applyBorder="1" applyAlignment="1" applyProtection="1">
      <alignment horizontal="center" wrapText="1"/>
      <protection locked="0"/>
    </xf>
    <xf numFmtId="0" fontId="6" fillId="2" borderId="0" xfId="0" applyFont="1" applyFill="1" applyBorder="1" applyAlignment="1" applyProtection="1">
      <alignment horizontal="center" wrapText="1"/>
      <protection locked="0"/>
    </xf>
    <xf numFmtId="0" fontId="3" fillId="2" borderId="5" xfId="0" applyFont="1" applyFill="1" applyBorder="1" applyAlignment="1">
      <alignment horizontal="righ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6" fillId="0" borderId="9" xfId="0" applyFont="1" applyFill="1" applyBorder="1" applyAlignment="1">
      <alignment vertical="center"/>
    </xf>
    <xf numFmtId="0" fontId="3" fillId="2" borderId="1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1" fillId="2" borderId="1" xfId="0" applyFont="1" applyFill="1" applyBorder="1" applyAlignment="1">
      <alignment horizontal="center" wrapText="1"/>
    </xf>
    <xf numFmtId="0" fontId="1" fillId="2" borderId="6" xfId="0" applyFont="1" applyFill="1" applyBorder="1" applyAlignment="1">
      <alignment horizontal="center" wrapText="1"/>
    </xf>
    <xf numFmtId="0" fontId="3" fillId="3" borderId="5" xfId="0" applyFont="1" applyFill="1" applyBorder="1" applyAlignment="1">
      <alignment horizontal="center" vertical="center" wrapText="1"/>
    </xf>
    <xf numFmtId="2" fontId="3" fillId="3" borderId="5" xfId="0" applyNumberFormat="1" applyFont="1" applyFill="1" applyBorder="1" applyAlignment="1">
      <alignment horizontal="center" vertical="top" wrapText="1"/>
    </xf>
    <xf numFmtId="0" fontId="3" fillId="3" borderId="5" xfId="0" applyFont="1" applyFill="1" applyBorder="1" applyAlignment="1">
      <alignment horizontal="center" vertical="top" wrapText="1"/>
    </xf>
    <xf numFmtId="0" fontId="2" fillId="2" borderId="5"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16</xdr:col>
      <xdr:colOff>88200</xdr:colOff>
      <xdr:row>4</xdr:row>
      <xdr:rowOff>691200</xdr:rowOff>
    </xdr:from>
    <xdr:to>
      <xdr:col>16</xdr:col>
      <xdr:colOff>1021320</xdr:colOff>
      <xdr:row>4</xdr:row>
      <xdr:rowOff>1292400</xdr:rowOff>
    </xdr:to>
    <xdr:pic>
      <xdr:nvPicPr>
        <xdr:cNvPr id="2" name="Picture 1"/>
        <xdr:cNvPicPr/>
      </xdr:nvPicPr>
      <xdr:blipFill>
        <a:blip xmlns:r="http://schemas.openxmlformats.org/officeDocument/2006/relationships" r:embed="rId1"/>
        <a:stretch/>
      </xdr:blipFill>
      <xdr:spPr>
        <a:xfrm>
          <a:off x="6186600" y="1532520"/>
          <a:ext cx="933120" cy="601200"/>
        </a:xfrm>
        <a:prstGeom prst="rect">
          <a:avLst/>
        </a:prstGeom>
        <a:ln w="9360">
          <a:noFill/>
        </a:ln>
      </xdr:spPr>
    </xdr:pic>
    <xdr:clientData/>
  </xdr:twoCellAnchor>
  <xdr:twoCellAnchor>
    <xdr:from>
      <xdr:col>15</xdr:col>
      <xdr:colOff>74880</xdr:colOff>
      <xdr:row>4</xdr:row>
      <xdr:rowOff>585720</xdr:rowOff>
    </xdr:from>
    <xdr:to>
      <xdr:col>15</xdr:col>
      <xdr:colOff>952920</xdr:colOff>
      <xdr:row>4</xdr:row>
      <xdr:rowOff>1317600</xdr:rowOff>
    </xdr:to>
    <xdr:pic>
      <xdr:nvPicPr>
        <xdr:cNvPr id="3" name="Picture 2"/>
        <xdr:cNvPicPr/>
      </xdr:nvPicPr>
      <xdr:blipFill>
        <a:blip xmlns:r="http://schemas.openxmlformats.org/officeDocument/2006/relationships" r:embed="rId2"/>
        <a:stretch/>
      </xdr:blipFill>
      <xdr:spPr>
        <a:xfrm>
          <a:off x="5094360" y="1427040"/>
          <a:ext cx="878040" cy="731880"/>
        </a:xfrm>
        <a:prstGeom prst="rect">
          <a:avLst/>
        </a:prstGeom>
        <a:ln w="9360">
          <a:noFill/>
        </a:ln>
      </xdr:spPr>
    </xdr:pic>
    <xdr:clientData/>
  </xdr:twoCellAnchor>
  <xdr:twoCellAnchor>
    <xdr:from>
      <xdr:col>17</xdr:col>
      <xdr:colOff>33120</xdr:colOff>
      <xdr:row>4</xdr:row>
      <xdr:rowOff>1224425</xdr:rowOff>
    </xdr:from>
    <xdr:to>
      <xdr:col>17</xdr:col>
      <xdr:colOff>1011960</xdr:colOff>
      <xdr:row>5</xdr:row>
      <xdr:rowOff>14825</xdr:rowOff>
    </xdr:to>
    <xdr:pic>
      <xdr:nvPicPr>
        <xdr:cNvPr id="4" name="Picture 5"/>
        <xdr:cNvPicPr/>
      </xdr:nvPicPr>
      <xdr:blipFill>
        <a:blip xmlns:r="http://schemas.openxmlformats.org/officeDocument/2006/relationships" r:embed="rId3"/>
        <a:stretch/>
      </xdr:blipFill>
      <xdr:spPr>
        <a:xfrm>
          <a:off x="6854485" y="2052367"/>
          <a:ext cx="978840" cy="497573"/>
        </a:xfrm>
        <a:prstGeom prst="rect">
          <a:avLst/>
        </a:prstGeom>
        <a:ln w="9360">
          <a:noFill/>
        </a:ln>
      </xdr:spPr>
    </xdr:pic>
    <xdr:clientData/>
  </xdr:twoCellAnchor>
  <xdr:twoCellAnchor>
    <xdr:from>
      <xdr:col>17</xdr:col>
      <xdr:colOff>899386</xdr:colOff>
      <xdr:row>4</xdr:row>
      <xdr:rowOff>1145515</xdr:rowOff>
    </xdr:from>
    <xdr:to>
      <xdr:col>17</xdr:col>
      <xdr:colOff>1037101</xdr:colOff>
      <xdr:row>4</xdr:row>
      <xdr:rowOff>1369075</xdr:rowOff>
    </xdr:to>
    <xdr:pic>
      <xdr:nvPicPr>
        <xdr:cNvPr id="5" name="Picture 6"/>
        <xdr:cNvPicPr/>
      </xdr:nvPicPr>
      <xdr:blipFill>
        <a:blip xmlns:r="http://schemas.openxmlformats.org/officeDocument/2006/relationships" r:embed="rId4"/>
        <a:stretch/>
      </xdr:blipFill>
      <xdr:spPr>
        <a:xfrm>
          <a:off x="7720751" y="1973457"/>
          <a:ext cx="137715" cy="223560"/>
        </a:xfrm>
        <a:prstGeom prst="rect">
          <a:avLst/>
        </a:prstGeom>
        <a:ln w="9360">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H36"/>
  <sheetViews>
    <sheetView tabSelected="1" topLeftCell="A3" zoomScale="154" zoomScaleNormal="154" workbookViewId="0">
      <selection activeCell="A20" sqref="A20:U20"/>
    </sheetView>
  </sheetViews>
  <sheetFormatPr defaultColWidth="9.140625" defaultRowHeight="15" x14ac:dyDescent="0.25"/>
  <cols>
    <col min="1" max="1" width="3.28515625" style="1" customWidth="1"/>
    <col min="2" max="2" width="17.85546875" style="1" customWidth="1"/>
    <col min="3" max="3" width="7" style="1" customWidth="1"/>
    <col min="4" max="4" width="6.28515625" style="1" customWidth="1"/>
    <col min="5" max="5" width="8.85546875" style="1" customWidth="1"/>
    <col min="6" max="6" width="8.7109375" style="1" customWidth="1"/>
    <col min="7" max="7" width="9.140625" style="1"/>
    <col min="8" max="9" width="5.28515625" style="1" hidden="1" customWidth="1"/>
    <col min="10" max="10" width="0.140625" style="1" hidden="1" customWidth="1"/>
    <col min="11" max="13" width="11.7109375" style="1" hidden="1" customWidth="1"/>
    <col min="14" max="14" width="15" style="1" hidden="1" customWidth="1"/>
    <col min="15" max="15" width="11.85546875" style="1" customWidth="1"/>
    <col min="16" max="16" width="15.28515625" style="1" customWidth="1"/>
    <col min="17" max="17" width="15.85546875" style="1" customWidth="1"/>
    <col min="18" max="18" width="15.7109375" style="1" customWidth="1"/>
    <col min="19" max="19" width="6.85546875" style="1" customWidth="1"/>
    <col min="20" max="20" width="9.140625" style="1"/>
    <col min="21" max="21" width="10.28515625" style="1" customWidth="1"/>
    <col min="22" max="22" width="11.7109375" style="1" customWidth="1"/>
    <col min="23" max="23" width="13.28515625" style="1" customWidth="1"/>
    <col min="24" max="24" width="13.7109375" style="1" customWidth="1"/>
    <col min="25" max="1022" width="9.140625" style="1"/>
  </cols>
  <sheetData>
    <row r="1" spans="1:1022" ht="63" hidden="1" customHeight="1" x14ac:dyDescent="0.25">
      <c r="A1" s="76"/>
      <c r="B1" s="76"/>
      <c r="C1" s="76"/>
      <c r="D1" s="76"/>
      <c r="E1" s="76"/>
      <c r="F1" s="76"/>
      <c r="G1" s="76"/>
      <c r="H1" s="76"/>
      <c r="I1" s="76"/>
      <c r="J1" s="76"/>
      <c r="K1" s="76"/>
      <c r="L1" s="76"/>
      <c r="M1" s="76"/>
      <c r="N1" s="76"/>
      <c r="O1" s="76"/>
      <c r="P1" s="76"/>
      <c r="Q1" s="76"/>
      <c r="R1" s="76"/>
      <c r="S1" s="76"/>
      <c r="T1" s="76"/>
      <c r="U1" s="76"/>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row>
    <row r="2" spans="1:1022" ht="0.6" customHeight="1" x14ac:dyDescent="0.25">
      <c r="A2" s="77"/>
      <c r="B2" s="77"/>
      <c r="C2" s="77"/>
      <c r="D2" s="77"/>
      <c r="E2" s="77"/>
      <c r="F2" s="77"/>
      <c r="G2" s="77"/>
      <c r="H2" s="77"/>
      <c r="I2" s="77"/>
      <c r="J2" s="77"/>
      <c r="K2" s="77"/>
      <c r="L2" s="77"/>
      <c r="M2" s="77"/>
      <c r="N2" s="77"/>
      <c r="O2" s="77"/>
      <c r="P2" s="77"/>
      <c r="Q2" s="77"/>
      <c r="R2" s="77"/>
      <c r="S2" s="77"/>
      <c r="T2" s="77"/>
      <c r="U2" s="77"/>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row>
    <row r="3" spans="1:1022" ht="16.149999999999999" customHeight="1" x14ac:dyDescent="0.25">
      <c r="A3" s="81" t="s">
        <v>25</v>
      </c>
      <c r="B3" s="81"/>
      <c r="C3" s="81"/>
      <c r="D3" s="81"/>
      <c r="E3" s="81"/>
      <c r="F3" s="81"/>
      <c r="G3" s="81"/>
      <c r="H3" s="81"/>
      <c r="I3" s="81"/>
      <c r="J3" s="81"/>
      <c r="K3" s="81"/>
      <c r="L3" s="81"/>
      <c r="M3" s="81"/>
      <c r="N3" s="81"/>
      <c r="O3" s="81"/>
      <c r="P3" s="81"/>
      <c r="Q3" s="81"/>
      <c r="R3" s="81"/>
      <c r="S3" s="81"/>
      <c r="T3" s="81"/>
      <c r="U3" s="81"/>
      <c r="V3" s="81"/>
      <c r="W3" s="81"/>
      <c r="X3" s="81"/>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row>
    <row r="4" spans="1:1022" ht="33" customHeight="1" x14ac:dyDescent="0.25">
      <c r="A4" s="78" t="s">
        <v>0</v>
      </c>
      <c r="B4" s="78" t="s">
        <v>1</v>
      </c>
      <c r="C4" s="78" t="s">
        <v>2</v>
      </c>
      <c r="D4" s="78" t="s">
        <v>3</v>
      </c>
      <c r="E4" s="78" t="s">
        <v>4</v>
      </c>
      <c r="F4" s="78"/>
      <c r="G4" s="78"/>
      <c r="H4" s="78"/>
      <c r="I4" s="78"/>
      <c r="J4" s="78"/>
      <c r="K4" s="78" t="s">
        <v>5</v>
      </c>
      <c r="L4" s="78"/>
      <c r="M4" s="78"/>
      <c r="N4" s="78" t="s">
        <v>6</v>
      </c>
      <c r="O4" s="79" t="s">
        <v>7</v>
      </c>
      <c r="P4" s="79"/>
      <c r="Q4" s="79"/>
      <c r="R4" s="80" t="s">
        <v>8</v>
      </c>
      <c r="S4" s="80"/>
      <c r="T4" s="80"/>
      <c r="U4" s="80"/>
      <c r="V4" s="50" t="s">
        <v>48</v>
      </c>
      <c r="W4" s="50" t="s">
        <v>49</v>
      </c>
      <c r="X4" s="51" t="s">
        <v>50</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row>
    <row r="5" spans="1:1022" ht="134.25" customHeight="1" x14ac:dyDescent="0.25">
      <c r="A5" s="78"/>
      <c r="B5" s="78"/>
      <c r="C5" s="78"/>
      <c r="D5" s="78"/>
      <c r="E5" s="14" t="s">
        <v>9</v>
      </c>
      <c r="F5" s="14" t="s">
        <v>10</v>
      </c>
      <c r="G5" s="14" t="s">
        <v>11</v>
      </c>
      <c r="H5" s="14"/>
      <c r="I5" s="14"/>
      <c r="J5" s="14" t="s">
        <v>12</v>
      </c>
      <c r="K5" s="15" t="s">
        <v>13</v>
      </c>
      <c r="L5" s="15" t="s">
        <v>13</v>
      </c>
      <c r="M5" s="15" t="s">
        <v>13</v>
      </c>
      <c r="N5" s="78"/>
      <c r="O5" s="15" t="s">
        <v>14</v>
      </c>
      <c r="P5" s="15" t="s">
        <v>31</v>
      </c>
      <c r="Q5" s="15" t="s">
        <v>15</v>
      </c>
      <c r="R5" s="15" t="s">
        <v>30</v>
      </c>
      <c r="S5" s="15" t="s">
        <v>16</v>
      </c>
      <c r="T5" s="15" t="s">
        <v>17</v>
      </c>
      <c r="U5" s="15" t="s">
        <v>18</v>
      </c>
      <c r="V5" s="50"/>
      <c r="W5" s="50"/>
      <c r="X5" s="51"/>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row>
    <row r="6" spans="1:1022" ht="31.5" x14ac:dyDescent="0.25">
      <c r="A6" s="14">
        <v>1</v>
      </c>
      <c r="B6" s="16" t="s">
        <v>43</v>
      </c>
      <c r="C6" s="17" t="s">
        <v>35</v>
      </c>
      <c r="D6" s="17">
        <v>100</v>
      </c>
      <c r="E6" s="18">
        <v>220</v>
      </c>
      <c r="F6" s="19">
        <v>231</v>
      </c>
      <c r="G6" s="20">
        <v>242</v>
      </c>
      <c r="H6" s="21"/>
      <c r="I6" s="21"/>
      <c r="J6" s="21"/>
      <c r="K6" s="21">
        <v>0</v>
      </c>
      <c r="L6" s="21">
        <v>0</v>
      </c>
      <c r="M6" s="21">
        <v>0</v>
      </c>
      <c r="N6" s="21">
        <v>0</v>
      </c>
      <c r="O6" s="20">
        <f>(E6+F6+G6)/3</f>
        <v>231</v>
      </c>
      <c r="P6" s="20">
        <f>SQRT(((SUM((POWER(E6-O6,2)),(POWER(F6-O6,2)),(POWER(G6-O6,2)))/(COLUMNS(E6:G6)-1))))</f>
        <v>11</v>
      </c>
      <c r="Q6" s="20">
        <f>P6/O6*100</f>
        <v>4.7619047619047619</v>
      </c>
      <c r="R6" s="20">
        <f>O6*D6</f>
        <v>23100</v>
      </c>
      <c r="S6" s="20">
        <f>R6/D6</f>
        <v>231</v>
      </c>
      <c r="T6" s="20">
        <f>ROUNDDOWN(S6,2)</f>
        <v>231</v>
      </c>
      <c r="U6" s="20">
        <f t="shared" ref="U6" si="0">T6*D6</f>
        <v>23100</v>
      </c>
      <c r="V6" s="12">
        <f>T6*$V$17</f>
        <v>145.65051159742197</v>
      </c>
      <c r="W6" s="12">
        <v>145.65</v>
      </c>
      <c r="X6" s="13">
        <f>W6*D6</f>
        <v>14565</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row>
    <row r="7" spans="1:1022" ht="31.5" x14ac:dyDescent="0.25">
      <c r="A7" s="14">
        <v>2</v>
      </c>
      <c r="B7" s="16" t="s">
        <v>44</v>
      </c>
      <c r="C7" s="17" t="s">
        <v>35</v>
      </c>
      <c r="D7" s="17">
        <v>400</v>
      </c>
      <c r="E7" s="18">
        <v>220</v>
      </c>
      <c r="F7" s="19">
        <v>231</v>
      </c>
      <c r="G7" s="20">
        <v>242</v>
      </c>
      <c r="H7" s="21"/>
      <c r="I7" s="21"/>
      <c r="J7" s="21"/>
      <c r="K7" s="21">
        <v>0</v>
      </c>
      <c r="L7" s="21">
        <v>0</v>
      </c>
      <c r="M7" s="21">
        <v>0</v>
      </c>
      <c r="N7" s="21">
        <v>0</v>
      </c>
      <c r="O7" s="20">
        <f t="shared" ref="O7:O16" si="1">(E7+F7+G7)/3</f>
        <v>231</v>
      </c>
      <c r="P7" s="20">
        <f t="shared" ref="P7:P16" si="2">SQRT(((SUM((POWER(E7-O7,2)),(POWER(F7-O7,2)),(POWER(G7-O7,2)))/(COLUMNS(E7:G7)-1))))</f>
        <v>11</v>
      </c>
      <c r="Q7" s="20">
        <f t="shared" ref="Q7:Q16" si="3">P7/O7*100</f>
        <v>4.7619047619047619</v>
      </c>
      <c r="R7" s="20">
        <f t="shared" ref="R7:R16" si="4">O7*D7</f>
        <v>92400</v>
      </c>
      <c r="S7" s="20">
        <f t="shared" ref="S7:S16" si="5">R7/D7</f>
        <v>231</v>
      </c>
      <c r="T7" s="20">
        <f t="shared" ref="T7:T16" si="6">ROUNDDOWN(S7,2)</f>
        <v>231</v>
      </c>
      <c r="U7" s="20">
        <f t="shared" ref="U7:U16" si="7">T7*D7</f>
        <v>92400</v>
      </c>
      <c r="V7" s="12">
        <f t="shared" ref="V7:V16" si="8">T7*$V$17</f>
        <v>145.65051159742197</v>
      </c>
      <c r="W7" s="12">
        <v>145.65</v>
      </c>
      <c r="X7" s="13">
        <f t="shared" ref="X7:X11" si="9">W7*D7</f>
        <v>58260</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row>
    <row r="8" spans="1:1022" ht="42" x14ac:dyDescent="0.25">
      <c r="A8" s="14">
        <v>3</v>
      </c>
      <c r="B8" s="16" t="s">
        <v>45</v>
      </c>
      <c r="C8" s="17" t="s">
        <v>35</v>
      </c>
      <c r="D8" s="17">
        <v>100</v>
      </c>
      <c r="E8" s="18">
        <v>208</v>
      </c>
      <c r="F8" s="19">
        <v>218.4</v>
      </c>
      <c r="G8" s="20">
        <v>228.8</v>
      </c>
      <c r="H8" s="21"/>
      <c r="I8" s="21"/>
      <c r="J8" s="21"/>
      <c r="K8" s="21"/>
      <c r="L8" s="21"/>
      <c r="M8" s="21"/>
      <c r="N8" s="21"/>
      <c r="O8" s="20">
        <f t="shared" si="1"/>
        <v>218.4</v>
      </c>
      <c r="P8" s="20">
        <f t="shared" si="2"/>
        <v>10.400000000000006</v>
      </c>
      <c r="Q8" s="20">
        <f t="shared" si="3"/>
        <v>4.7619047619047645</v>
      </c>
      <c r="R8" s="20">
        <f t="shared" si="4"/>
        <v>21840</v>
      </c>
      <c r="S8" s="20">
        <f t="shared" si="5"/>
        <v>218.4</v>
      </c>
      <c r="T8" s="20">
        <f t="shared" si="6"/>
        <v>218.4</v>
      </c>
      <c r="U8" s="20">
        <f t="shared" si="7"/>
        <v>21840</v>
      </c>
      <c r="V8" s="12">
        <f t="shared" si="8"/>
        <v>137.70593823756258</v>
      </c>
      <c r="W8" s="12">
        <v>137.71</v>
      </c>
      <c r="X8" s="13">
        <f t="shared" si="9"/>
        <v>13771</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row>
    <row r="9" spans="1:1022" ht="42" x14ac:dyDescent="0.25">
      <c r="A9" s="14">
        <v>4</v>
      </c>
      <c r="B9" s="16" t="s">
        <v>46</v>
      </c>
      <c r="C9" s="17" t="s">
        <v>35</v>
      </c>
      <c r="D9" s="17">
        <v>100</v>
      </c>
      <c r="E9" s="18">
        <v>208</v>
      </c>
      <c r="F9" s="19">
        <v>218.4</v>
      </c>
      <c r="G9" s="20">
        <v>228.8</v>
      </c>
      <c r="H9" s="21"/>
      <c r="I9" s="21"/>
      <c r="J9" s="21"/>
      <c r="K9" s="21"/>
      <c r="L9" s="21"/>
      <c r="M9" s="21"/>
      <c r="N9" s="21"/>
      <c r="O9" s="20">
        <f t="shared" si="1"/>
        <v>218.4</v>
      </c>
      <c r="P9" s="20">
        <f t="shared" si="2"/>
        <v>10.400000000000006</v>
      </c>
      <c r="Q9" s="20">
        <f t="shared" si="3"/>
        <v>4.7619047619047645</v>
      </c>
      <c r="R9" s="20">
        <f t="shared" si="4"/>
        <v>21840</v>
      </c>
      <c r="S9" s="20">
        <f t="shared" si="5"/>
        <v>218.4</v>
      </c>
      <c r="T9" s="20">
        <f t="shared" si="6"/>
        <v>218.4</v>
      </c>
      <c r="U9" s="20">
        <f t="shared" si="7"/>
        <v>21840</v>
      </c>
      <c r="V9" s="12">
        <f t="shared" si="8"/>
        <v>137.70593823756258</v>
      </c>
      <c r="W9" s="12">
        <v>137.71</v>
      </c>
      <c r="X9" s="13">
        <f t="shared" si="9"/>
        <v>13771</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row>
    <row r="10" spans="1:1022" ht="21" x14ac:dyDescent="0.25">
      <c r="A10" s="14">
        <v>5</v>
      </c>
      <c r="B10" s="16" t="s">
        <v>36</v>
      </c>
      <c r="C10" s="17" t="s">
        <v>37</v>
      </c>
      <c r="D10" s="17">
        <v>4</v>
      </c>
      <c r="E10" s="18">
        <v>6127</v>
      </c>
      <c r="F10" s="22">
        <v>6433.35</v>
      </c>
      <c r="G10" s="20">
        <v>6739.7</v>
      </c>
      <c r="H10" s="21"/>
      <c r="I10" s="21"/>
      <c r="J10" s="21"/>
      <c r="K10" s="21"/>
      <c r="L10" s="21"/>
      <c r="M10" s="21"/>
      <c r="N10" s="21"/>
      <c r="O10" s="20">
        <f t="shared" si="1"/>
        <v>6433.3499999999995</v>
      </c>
      <c r="P10" s="20">
        <f t="shared" si="2"/>
        <v>306.34999999999991</v>
      </c>
      <c r="Q10" s="20">
        <f t="shared" si="3"/>
        <v>4.761904761904761</v>
      </c>
      <c r="R10" s="20">
        <f t="shared" si="4"/>
        <v>25733.399999999998</v>
      </c>
      <c r="S10" s="20">
        <f t="shared" si="5"/>
        <v>6433.3499999999995</v>
      </c>
      <c r="T10" s="20">
        <f t="shared" si="6"/>
        <v>6433.35</v>
      </c>
      <c r="U10" s="20">
        <f t="shared" si="7"/>
        <v>25733.4</v>
      </c>
      <c r="V10" s="12">
        <f t="shared" si="8"/>
        <v>4056.366747988202</v>
      </c>
      <c r="W10" s="12">
        <v>4056.37</v>
      </c>
      <c r="X10" s="13">
        <f t="shared" si="9"/>
        <v>16225.48</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row>
    <row r="11" spans="1:1022" ht="21" x14ac:dyDescent="0.25">
      <c r="A11" s="14">
        <v>6</v>
      </c>
      <c r="B11" s="16" t="s">
        <v>38</v>
      </c>
      <c r="C11" s="17" t="s">
        <v>27</v>
      </c>
      <c r="D11" s="17">
        <v>1000</v>
      </c>
      <c r="E11" s="18">
        <v>36.4</v>
      </c>
      <c r="F11" s="19">
        <v>38.22</v>
      </c>
      <c r="G11" s="20">
        <v>40.04</v>
      </c>
      <c r="H11" s="21"/>
      <c r="I11" s="21"/>
      <c r="J11" s="21"/>
      <c r="K11" s="21"/>
      <c r="L11" s="21"/>
      <c r="M11" s="21"/>
      <c r="N11" s="21"/>
      <c r="O11" s="20">
        <f t="shared" si="1"/>
        <v>38.22</v>
      </c>
      <c r="P11" s="20">
        <f t="shared" si="2"/>
        <v>1.8200000000000003</v>
      </c>
      <c r="Q11" s="20">
        <f t="shared" si="3"/>
        <v>4.7619047619047628</v>
      </c>
      <c r="R11" s="20">
        <f t="shared" si="4"/>
        <v>38220</v>
      </c>
      <c r="S11" s="20">
        <f t="shared" si="5"/>
        <v>38.22</v>
      </c>
      <c r="T11" s="20">
        <f t="shared" si="6"/>
        <v>38.22</v>
      </c>
      <c r="U11" s="20">
        <f t="shared" si="7"/>
        <v>38220</v>
      </c>
      <c r="V11" s="12">
        <f t="shared" si="8"/>
        <v>24.098539191573451</v>
      </c>
      <c r="W11" s="12">
        <v>24.1</v>
      </c>
      <c r="X11" s="13">
        <f t="shared" si="9"/>
        <v>24100</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row>
    <row r="12" spans="1:1022" x14ac:dyDescent="0.25">
      <c r="A12" s="14">
        <v>7</v>
      </c>
      <c r="B12" s="16" t="s">
        <v>47</v>
      </c>
      <c r="C12" s="17" t="s">
        <v>27</v>
      </c>
      <c r="D12" s="17">
        <v>200</v>
      </c>
      <c r="E12" s="18">
        <v>69</v>
      </c>
      <c r="F12" s="19">
        <v>72.45</v>
      </c>
      <c r="G12" s="20">
        <v>75.900000000000006</v>
      </c>
      <c r="H12" s="21"/>
      <c r="I12" s="21"/>
      <c r="J12" s="21"/>
      <c r="K12" s="21"/>
      <c r="L12" s="21"/>
      <c r="M12" s="21"/>
      <c r="N12" s="21"/>
      <c r="O12" s="20">
        <f t="shared" si="1"/>
        <v>72.45</v>
      </c>
      <c r="P12" s="20">
        <f t="shared" si="2"/>
        <v>3.4500000000000028</v>
      </c>
      <c r="Q12" s="20">
        <f t="shared" si="3"/>
        <v>4.7619047619047654</v>
      </c>
      <c r="R12" s="20">
        <f t="shared" si="4"/>
        <v>14490</v>
      </c>
      <c r="S12" s="20">
        <f t="shared" si="5"/>
        <v>72.45</v>
      </c>
      <c r="T12" s="20">
        <f t="shared" si="6"/>
        <v>72.45</v>
      </c>
      <c r="U12" s="20">
        <f t="shared" si="7"/>
        <v>14490</v>
      </c>
      <c r="V12" s="12">
        <f t="shared" si="8"/>
        <v>45.681296819191438</v>
      </c>
      <c r="W12" s="12">
        <v>45.68</v>
      </c>
      <c r="X12" s="13">
        <f t="shared" ref="X12:X16" si="10">W12*D12</f>
        <v>9136</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row>
    <row r="13" spans="1:1022" ht="21.75" customHeight="1" x14ac:dyDescent="0.25">
      <c r="A13" s="14">
        <v>8</v>
      </c>
      <c r="B13" s="24" t="s">
        <v>39</v>
      </c>
      <c r="C13" s="17" t="s">
        <v>27</v>
      </c>
      <c r="D13" s="17">
        <v>500</v>
      </c>
      <c r="E13" s="18">
        <v>103</v>
      </c>
      <c r="F13" s="19">
        <v>108.15</v>
      </c>
      <c r="G13" s="20">
        <v>113.3</v>
      </c>
      <c r="H13" s="21"/>
      <c r="I13" s="21"/>
      <c r="J13" s="21"/>
      <c r="K13" s="21"/>
      <c r="L13" s="21"/>
      <c r="M13" s="21"/>
      <c r="N13" s="21"/>
      <c r="O13" s="20">
        <f t="shared" si="1"/>
        <v>108.14999999999999</v>
      </c>
      <c r="P13" s="20">
        <f t="shared" si="2"/>
        <v>5.1499999999999986</v>
      </c>
      <c r="Q13" s="20">
        <f t="shared" si="3"/>
        <v>4.761904761904761</v>
      </c>
      <c r="R13" s="20">
        <f t="shared" si="4"/>
        <v>54074.999999999993</v>
      </c>
      <c r="S13" s="20">
        <f t="shared" si="5"/>
        <v>108.14999999999999</v>
      </c>
      <c r="T13" s="20">
        <f t="shared" si="6"/>
        <v>108.15</v>
      </c>
      <c r="U13" s="20">
        <f t="shared" si="7"/>
        <v>54075</v>
      </c>
      <c r="V13" s="12">
        <f t="shared" si="8"/>
        <v>68.190921338793018</v>
      </c>
      <c r="W13" s="12">
        <v>68.19</v>
      </c>
      <c r="X13" s="13">
        <f t="shared" si="10"/>
        <v>34095</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row>
    <row r="14" spans="1:1022" ht="21" x14ac:dyDescent="0.25">
      <c r="A14" s="14">
        <v>9</v>
      </c>
      <c r="B14" s="16" t="s">
        <v>51</v>
      </c>
      <c r="C14" s="17" t="s">
        <v>27</v>
      </c>
      <c r="D14" s="17">
        <v>30</v>
      </c>
      <c r="E14" s="18">
        <v>148</v>
      </c>
      <c r="F14" s="19">
        <v>155.4</v>
      </c>
      <c r="G14" s="20">
        <v>162.80000000000001</v>
      </c>
      <c r="H14" s="21"/>
      <c r="I14" s="21"/>
      <c r="J14" s="21"/>
      <c r="K14" s="21"/>
      <c r="L14" s="21"/>
      <c r="M14" s="21"/>
      <c r="N14" s="21"/>
      <c r="O14" s="20">
        <f t="shared" si="1"/>
        <v>155.4</v>
      </c>
      <c r="P14" s="20">
        <f t="shared" si="2"/>
        <v>7.4000000000000057</v>
      </c>
      <c r="Q14" s="20">
        <f t="shared" si="3"/>
        <v>4.7619047619047654</v>
      </c>
      <c r="R14" s="20">
        <f t="shared" si="4"/>
        <v>4662</v>
      </c>
      <c r="S14" s="20">
        <f t="shared" si="5"/>
        <v>155.4</v>
      </c>
      <c r="T14" s="20">
        <f t="shared" si="6"/>
        <v>155.4</v>
      </c>
      <c r="U14" s="20">
        <f t="shared" si="7"/>
        <v>4662</v>
      </c>
      <c r="V14" s="12">
        <f t="shared" si="8"/>
        <v>97.983071438265682</v>
      </c>
      <c r="W14" s="12">
        <v>97.98</v>
      </c>
      <c r="X14" s="13">
        <f t="shared" si="10"/>
        <v>2939.4</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row>
    <row r="15" spans="1:1022" ht="21" x14ac:dyDescent="0.25">
      <c r="A15" s="14">
        <v>10</v>
      </c>
      <c r="B15" s="16" t="s">
        <v>52</v>
      </c>
      <c r="C15" s="17" t="s">
        <v>41</v>
      </c>
      <c r="D15" s="17">
        <v>20</v>
      </c>
      <c r="E15" s="18">
        <v>447</v>
      </c>
      <c r="F15" s="19">
        <v>469.35</v>
      </c>
      <c r="G15" s="20">
        <v>491.7</v>
      </c>
      <c r="H15" s="21"/>
      <c r="I15" s="21"/>
      <c r="J15" s="21"/>
      <c r="K15" s="21"/>
      <c r="L15" s="21"/>
      <c r="M15" s="21"/>
      <c r="N15" s="21"/>
      <c r="O15" s="20">
        <f t="shared" si="1"/>
        <v>469.34999999999997</v>
      </c>
      <c r="P15" s="20">
        <f t="shared" si="2"/>
        <v>22.349999999999994</v>
      </c>
      <c r="Q15" s="20">
        <f t="shared" si="3"/>
        <v>4.761904761904761</v>
      </c>
      <c r="R15" s="20">
        <f t="shared" si="4"/>
        <v>9387</v>
      </c>
      <c r="S15" s="20">
        <f t="shared" si="5"/>
        <v>469.35</v>
      </c>
      <c r="T15" s="20">
        <f t="shared" si="6"/>
        <v>469.35</v>
      </c>
      <c r="U15" s="20">
        <f t="shared" si="7"/>
        <v>9387</v>
      </c>
      <c r="V15" s="12">
        <f t="shared" si="8"/>
        <v>295.9353576547619</v>
      </c>
      <c r="W15" s="12">
        <v>295.94</v>
      </c>
      <c r="X15" s="13">
        <f t="shared" si="10"/>
        <v>5918.8</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row>
    <row r="16" spans="1:1022" x14ac:dyDescent="0.25">
      <c r="A16" s="14">
        <v>11</v>
      </c>
      <c r="B16" s="16" t="s">
        <v>40</v>
      </c>
      <c r="C16" s="17" t="s">
        <v>27</v>
      </c>
      <c r="D16" s="17">
        <v>15</v>
      </c>
      <c r="E16" s="18">
        <v>727</v>
      </c>
      <c r="F16" s="19">
        <v>763.35</v>
      </c>
      <c r="G16" s="19">
        <v>799.7</v>
      </c>
      <c r="H16" s="21"/>
      <c r="I16" s="21"/>
      <c r="J16" s="21"/>
      <c r="K16" s="21"/>
      <c r="L16" s="21"/>
      <c r="M16" s="21"/>
      <c r="N16" s="21"/>
      <c r="O16" s="20">
        <f t="shared" si="1"/>
        <v>763.35</v>
      </c>
      <c r="P16" s="20">
        <f t="shared" si="2"/>
        <v>36.350000000000023</v>
      </c>
      <c r="Q16" s="20">
        <f t="shared" si="3"/>
        <v>4.7619047619047645</v>
      </c>
      <c r="R16" s="20">
        <f t="shared" si="4"/>
        <v>11450.25</v>
      </c>
      <c r="S16" s="20">
        <f t="shared" si="5"/>
        <v>763.35</v>
      </c>
      <c r="T16" s="20">
        <f t="shared" si="6"/>
        <v>763.35</v>
      </c>
      <c r="U16" s="20">
        <f t="shared" si="7"/>
        <v>11450.25</v>
      </c>
      <c r="V16" s="12">
        <f t="shared" si="8"/>
        <v>481.30873605148076</v>
      </c>
      <c r="W16" s="12">
        <v>481.31</v>
      </c>
      <c r="X16" s="13">
        <f t="shared" si="10"/>
        <v>7219.65</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row>
    <row r="17" spans="1:1022" x14ac:dyDescent="0.25">
      <c r="A17" s="66"/>
      <c r="B17" s="66"/>
      <c r="C17" s="66"/>
      <c r="D17" s="66"/>
      <c r="E17" s="66"/>
      <c r="F17" s="66"/>
      <c r="G17" s="66"/>
      <c r="H17" s="66"/>
      <c r="I17" s="66"/>
      <c r="J17" s="66"/>
      <c r="K17" s="66"/>
      <c r="L17" s="66"/>
      <c r="M17" s="66"/>
      <c r="N17" s="66"/>
      <c r="O17" s="66"/>
      <c r="P17" s="66"/>
      <c r="Q17" s="66"/>
      <c r="R17" s="66"/>
      <c r="S17" s="66"/>
      <c r="T17" s="66"/>
      <c r="U17" s="25">
        <f>SUM(U6:U16)</f>
        <v>317197.65000000002</v>
      </c>
      <c r="V17" s="26">
        <f>200000/U17</f>
        <v>0.63052169522693491</v>
      </c>
      <c r="W17" s="23"/>
      <c r="X17" s="25">
        <f>SUM(X6:X16)</f>
        <v>200001.32999999996</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row>
    <row r="18" spans="1:1022" x14ac:dyDescent="0.25">
      <c r="A18" s="67" t="s">
        <v>19</v>
      </c>
      <c r="B18" s="68"/>
      <c r="C18" s="68"/>
      <c r="D18" s="68"/>
      <c r="E18" s="69" t="s">
        <v>53</v>
      </c>
      <c r="F18" s="69"/>
      <c r="G18" s="69"/>
      <c r="H18" s="69"/>
      <c r="I18" s="69"/>
      <c r="J18" s="69"/>
      <c r="K18" s="69"/>
      <c r="L18" s="69"/>
      <c r="M18" s="69"/>
      <c r="N18" s="69"/>
      <c r="O18" s="69"/>
      <c r="P18" s="69"/>
      <c r="Q18" s="69"/>
      <c r="R18" s="27"/>
      <c r="S18" s="27"/>
      <c r="T18" s="27"/>
      <c r="U18" s="28"/>
      <c r="V18" s="3"/>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row>
    <row r="19" spans="1:1022" x14ac:dyDescent="0.25">
      <c r="A19" s="70" t="s">
        <v>32</v>
      </c>
      <c r="B19" s="71"/>
      <c r="C19" s="71"/>
      <c r="D19" s="71"/>
      <c r="E19" s="71"/>
      <c r="F19" s="71"/>
      <c r="G19" s="71"/>
      <c r="H19" s="71"/>
      <c r="I19" s="71"/>
      <c r="J19" s="71"/>
      <c r="K19" s="71"/>
      <c r="L19" s="71"/>
      <c r="M19" s="71"/>
      <c r="N19" s="71"/>
      <c r="O19" s="71"/>
      <c r="P19" s="71"/>
      <c r="Q19" s="71"/>
      <c r="R19" s="71"/>
      <c r="S19" s="71"/>
      <c r="T19" s="71"/>
      <c r="U19" s="72"/>
      <c r="V19" s="4"/>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row>
    <row r="20" spans="1:1022" ht="26.25" customHeight="1" x14ac:dyDescent="0.25">
      <c r="A20" s="73" t="s">
        <v>54</v>
      </c>
      <c r="B20" s="74"/>
      <c r="C20" s="74"/>
      <c r="D20" s="74"/>
      <c r="E20" s="74"/>
      <c r="F20" s="74"/>
      <c r="G20" s="74"/>
      <c r="H20" s="74"/>
      <c r="I20" s="74"/>
      <c r="J20" s="74"/>
      <c r="K20" s="74"/>
      <c r="L20" s="74"/>
      <c r="M20" s="74"/>
      <c r="N20" s="74"/>
      <c r="O20" s="74"/>
      <c r="P20" s="74"/>
      <c r="Q20" s="74"/>
      <c r="R20" s="74"/>
      <c r="S20" s="74"/>
      <c r="T20" s="74"/>
      <c r="U20" s="75"/>
      <c r="V20" s="4"/>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row>
    <row r="21" spans="1:1022" ht="21.75" customHeight="1" x14ac:dyDescent="0.25">
      <c r="A21" s="70" t="s">
        <v>33</v>
      </c>
      <c r="B21" s="71"/>
      <c r="C21" s="71"/>
      <c r="D21" s="71"/>
      <c r="E21" s="71"/>
      <c r="F21" s="71"/>
      <c r="G21" s="71"/>
      <c r="H21" s="71"/>
      <c r="I21" s="71"/>
      <c r="J21" s="71"/>
      <c r="K21" s="71"/>
      <c r="L21" s="71"/>
      <c r="M21" s="71"/>
      <c r="N21" s="71"/>
      <c r="O21" s="71"/>
      <c r="P21" s="71"/>
      <c r="Q21" s="71"/>
      <c r="R21" s="71"/>
      <c r="S21" s="71"/>
      <c r="T21" s="71"/>
      <c r="U21" s="72"/>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row>
    <row r="22" spans="1:1022" x14ac:dyDescent="0.25">
      <c r="A22" s="29" t="s">
        <v>20</v>
      </c>
      <c r="B22" s="59" t="s">
        <v>34</v>
      </c>
      <c r="C22" s="59"/>
      <c r="D22" s="59"/>
      <c r="E22" s="59"/>
      <c r="F22" s="59"/>
      <c r="G22" s="59"/>
      <c r="H22" s="59"/>
      <c r="I22" s="59"/>
      <c r="J22" s="59"/>
      <c r="K22" s="59"/>
      <c r="L22" s="59"/>
      <c r="M22" s="59"/>
      <c r="N22" s="59"/>
      <c r="O22" s="59"/>
      <c r="P22" s="59"/>
      <c r="Q22" s="59"/>
      <c r="R22" s="59"/>
      <c r="S22" s="59"/>
      <c r="T22" s="59"/>
      <c r="U22" s="60"/>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row>
    <row r="23" spans="1:1022" x14ac:dyDescent="0.25">
      <c r="A23" s="61" t="s">
        <v>21</v>
      </c>
      <c r="B23" s="62"/>
      <c r="C23" s="63" t="s">
        <v>28</v>
      </c>
      <c r="D23" s="63"/>
      <c r="E23" s="63"/>
      <c r="F23" s="63"/>
      <c r="G23" s="64"/>
      <c r="H23" s="64"/>
      <c r="I23" s="64"/>
      <c r="J23" s="64"/>
      <c r="K23" s="64"/>
      <c r="L23" s="64"/>
      <c r="M23" s="64"/>
      <c r="N23" s="64"/>
      <c r="O23" s="64"/>
      <c r="P23" s="65" t="s">
        <v>29</v>
      </c>
      <c r="Q23" s="65"/>
      <c r="R23" s="30"/>
      <c r="S23" s="30"/>
      <c r="T23" s="30"/>
      <c r="U23" s="31"/>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row>
    <row r="24" spans="1:1022" s="2" customFormat="1" ht="15" customHeight="1" x14ac:dyDescent="0.25">
      <c r="A24" s="32"/>
      <c r="B24" s="33"/>
      <c r="C24" s="55" t="s">
        <v>22</v>
      </c>
      <c r="D24" s="55"/>
      <c r="E24" s="55"/>
      <c r="F24" s="55"/>
      <c r="G24" s="56" t="s">
        <v>26</v>
      </c>
      <c r="H24" s="56"/>
      <c r="I24" s="56"/>
      <c r="J24" s="56"/>
      <c r="K24" s="56"/>
      <c r="L24" s="56"/>
      <c r="M24" s="56"/>
      <c r="N24" s="56"/>
      <c r="O24" s="56"/>
      <c r="P24" s="56" t="s">
        <v>23</v>
      </c>
      <c r="Q24" s="56"/>
      <c r="R24" s="34"/>
      <c r="S24" s="34"/>
      <c r="T24" s="34"/>
      <c r="U24" s="35"/>
      <c r="V24" s="4"/>
    </row>
    <row r="25" spans="1:1022" s="3" customFormat="1" ht="19.899999999999999" customHeight="1" x14ac:dyDescent="0.2">
      <c r="A25" s="36" t="s">
        <v>24</v>
      </c>
      <c r="B25" s="37"/>
      <c r="C25" s="57" t="s">
        <v>42</v>
      </c>
      <c r="D25" s="57"/>
      <c r="E25" s="57"/>
      <c r="F25" s="57"/>
      <c r="G25" s="38"/>
      <c r="H25" s="38"/>
      <c r="I25" s="39"/>
      <c r="J25" s="38"/>
      <c r="K25" s="38"/>
      <c r="L25" s="38"/>
      <c r="M25" s="38"/>
      <c r="N25" s="38"/>
      <c r="O25" s="38"/>
      <c r="P25" s="38"/>
      <c r="Q25" s="38"/>
      <c r="R25" s="38"/>
      <c r="S25" s="40"/>
      <c r="T25" s="41"/>
      <c r="U25" s="42"/>
      <c r="V25" s="7"/>
    </row>
    <row r="26" spans="1:1022" s="4" customFormat="1" ht="13.9" customHeight="1" x14ac:dyDescent="0.2">
      <c r="A26" s="43"/>
      <c r="B26" s="44"/>
      <c r="C26" s="58"/>
      <c r="D26" s="58"/>
      <c r="E26" s="58"/>
      <c r="F26" s="58"/>
      <c r="G26" s="45"/>
      <c r="H26" s="45"/>
      <c r="I26" s="46"/>
      <c r="J26" s="45"/>
      <c r="K26" s="45"/>
      <c r="L26" s="45"/>
      <c r="M26" s="45"/>
      <c r="N26" s="45"/>
      <c r="O26" s="45"/>
      <c r="P26" s="45"/>
      <c r="Q26" s="45"/>
      <c r="R26" s="45"/>
      <c r="S26" s="47"/>
      <c r="T26" s="48"/>
      <c r="U26" s="49"/>
      <c r="V26" s="7"/>
    </row>
    <row r="27" spans="1:1022" ht="25.5" customHeight="1" x14ac:dyDescent="0.25">
      <c r="A27" s="8"/>
      <c r="B27" s="8"/>
      <c r="C27" s="8"/>
      <c r="E27" s="5"/>
      <c r="F27" s="5"/>
      <c r="G27" s="5"/>
      <c r="H27" s="5"/>
      <c r="I27" s="6"/>
      <c r="J27" s="6"/>
      <c r="K27" s="7"/>
      <c r="L27" s="7"/>
      <c r="M27" s="7"/>
      <c r="N27" s="7"/>
      <c r="O27" s="9"/>
      <c r="P27" s="9"/>
      <c r="Q27" s="9"/>
      <c r="R27" s="9"/>
      <c r="S27" s="7"/>
      <c r="T27" s="7"/>
      <c r="U27" s="7"/>
      <c r="V27" s="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row>
    <row r="28" spans="1:1022" ht="10.5" customHeight="1" x14ac:dyDescent="0.25">
      <c r="A28" s="52"/>
      <c r="B28" s="52"/>
      <c r="C28" s="53"/>
      <c r="D28" s="53"/>
      <c r="E28" s="53"/>
      <c r="F28" s="53"/>
      <c r="G28" s="53"/>
      <c r="H28" s="53"/>
      <c r="I28" s="53"/>
      <c r="J28" s="10"/>
      <c r="O28" s="10"/>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row>
    <row r="29" spans="1:1022" ht="15" customHeight="1" x14ac:dyDescent="0.25">
      <c r="A29" s="54"/>
      <c r="B29" s="54"/>
      <c r="C29" s="54"/>
      <c r="E29" s="5"/>
      <c r="F29" s="5"/>
      <c r="G29" s="5"/>
      <c r="H29" s="5"/>
      <c r="I29" s="6"/>
      <c r="J29" s="6"/>
      <c r="K29" s="7"/>
      <c r="L29" s="7"/>
      <c r="M29" s="7"/>
      <c r="N29" s="7"/>
      <c r="O29" s="9"/>
      <c r="P29" s="5"/>
      <c r="Q29" s="5"/>
      <c r="R29" s="5"/>
      <c r="S29" s="7"/>
      <c r="T29" s="7"/>
      <c r="U29" s="7"/>
      <c r="V29" s="7"/>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row>
    <row r="30" spans="1:1022" s="4" customFormat="1" ht="10.5" customHeight="1" x14ac:dyDescent="0.25">
      <c r="A30" s="1"/>
      <c r="B30" s="1"/>
      <c r="C30" s="1"/>
      <c r="D30" s="1"/>
      <c r="E30" s="1"/>
      <c r="F30" s="11"/>
      <c r="G30" s="1"/>
      <c r="H30" s="1"/>
      <c r="I30" s="1"/>
      <c r="J30" s="1"/>
      <c r="K30" s="1"/>
      <c r="L30" s="1"/>
      <c r="M30" s="1"/>
      <c r="N30" s="1"/>
      <c r="O30" s="1"/>
      <c r="P30" s="1"/>
      <c r="Q30" s="1"/>
      <c r="R30" s="1"/>
      <c r="S30" s="1"/>
      <c r="T30" s="1"/>
      <c r="U30" s="1"/>
      <c r="V30"/>
    </row>
    <row r="31" spans="1:1022" s="7" customFormat="1" ht="14.25" customHeight="1" x14ac:dyDescent="0.2">
      <c r="A31" s="1"/>
      <c r="B31" s="1"/>
      <c r="C31" s="1"/>
      <c r="D31" s="1"/>
      <c r="E31" s="1"/>
      <c r="F31" s="1"/>
      <c r="G31" s="1"/>
      <c r="H31" s="1"/>
      <c r="I31" s="1"/>
      <c r="J31" s="1"/>
      <c r="K31" s="1"/>
      <c r="L31" s="1"/>
      <c r="M31" s="1"/>
      <c r="N31" s="1"/>
      <c r="O31" s="1"/>
      <c r="P31" s="1"/>
      <c r="Q31" s="1"/>
      <c r="R31" s="1"/>
      <c r="S31" s="1"/>
      <c r="T31" s="1"/>
      <c r="U31" s="1"/>
      <c r="V31" s="1"/>
    </row>
    <row r="32" spans="1:1022" s="7" customFormat="1" ht="1.5" customHeight="1" x14ac:dyDescent="0.2">
      <c r="A32" s="1"/>
      <c r="B32" s="1"/>
      <c r="C32" s="1"/>
      <c r="D32" s="1"/>
      <c r="E32" s="1"/>
      <c r="F32" s="1"/>
      <c r="G32" s="1"/>
      <c r="H32" s="1"/>
      <c r="I32" s="1"/>
      <c r="J32" s="1"/>
      <c r="K32" s="1"/>
      <c r="L32" s="1"/>
      <c r="M32" s="1"/>
      <c r="N32" s="1"/>
      <c r="O32" s="1"/>
      <c r="P32" s="1"/>
      <c r="Q32" s="1"/>
      <c r="R32" s="1"/>
      <c r="S32" s="1"/>
      <c r="T32" s="1"/>
      <c r="U32" s="1"/>
      <c r="V32" s="1"/>
    </row>
    <row r="33" spans="1:1022" s="7" customFormat="1" ht="11.25" customHeight="1" x14ac:dyDescent="0.2">
      <c r="A33" s="1"/>
      <c r="B33" s="1"/>
      <c r="C33" s="1"/>
      <c r="D33" s="1"/>
      <c r="E33" s="1"/>
      <c r="F33" s="1"/>
      <c r="G33" s="1"/>
      <c r="H33" s="1"/>
      <c r="I33" s="1"/>
      <c r="J33" s="1"/>
      <c r="K33" s="1"/>
      <c r="L33" s="1"/>
      <c r="M33" s="1"/>
      <c r="N33" s="1"/>
      <c r="O33" s="1"/>
      <c r="P33" s="1"/>
      <c r="Q33" s="1"/>
      <c r="R33" s="1"/>
      <c r="S33" s="1"/>
      <c r="T33" s="1"/>
      <c r="U33" s="1"/>
      <c r="V33" s="1"/>
    </row>
    <row r="34" spans="1:1022" ht="19.5" customHeight="1" x14ac:dyDescent="0.25">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row>
    <row r="35" spans="1:1022" s="7" customFormat="1" ht="10.5" x14ac:dyDescent="0.2">
      <c r="A35" s="1"/>
      <c r="B35" s="1"/>
      <c r="C35" s="1"/>
      <c r="D35" s="1"/>
      <c r="E35" s="1"/>
      <c r="F35" s="1"/>
      <c r="G35" s="1"/>
      <c r="H35" s="1"/>
      <c r="I35" s="1"/>
      <c r="J35" s="1"/>
      <c r="K35" s="1"/>
      <c r="L35" s="1"/>
      <c r="M35" s="1"/>
      <c r="N35" s="1"/>
      <c r="O35" s="1"/>
      <c r="P35" s="1"/>
      <c r="Q35" s="1"/>
      <c r="R35" s="1"/>
      <c r="S35" s="1"/>
      <c r="T35" s="1"/>
      <c r="U35" s="1"/>
      <c r="V35" s="1"/>
    </row>
    <row r="36" spans="1:1022" x14ac:dyDescent="0.25">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row>
  </sheetData>
  <mergeCells count="33">
    <mergeCell ref="A1:U2"/>
    <mergeCell ref="A4:A5"/>
    <mergeCell ref="B4:B5"/>
    <mergeCell ref="C4:C5"/>
    <mergeCell ref="D4:D5"/>
    <mergeCell ref="E4:J4"/>
    <mergeCell ref="K4:M4"/>
    <mergeCell ref="N4:N5"/>
    <mergeCell ref="O4:Q4"/>
    <mergeCell ref="R4:U4"/>
    <mergeCell ref="A3:X3"/>
    <mergeCell ref="A29:C29"/>
    <mergeCell ref="C24:F24"/>
    <mergeCell ref="G24:O24"/>
    <mergeCell ref="P24:Q24"/>
    <mergeCell ref="C25:F25"/>
    <mergeCell ref="C26:F26"/>
    <mergeCell ref="V4:V5"/>
    <mergeCell ref="W4:W5"/>
    <mergeCell ref="X4:X5"/>
    <mergeCell ref="A28:B28"/>
    <mergeCell ref="C28:I28"/>
    <mergeCell ref="B22:U22"/>
    <mergeCell ref="A23:B23"/>
    <mergeCell ref="C23:F23"/>
    <mergeCell ref="G23:O23"/>
    <mergeCell ref="P23:Q23"/>
    <mergeCell ref="A17:T17"/>
    <mergeCell ref="A18:D18"/>
    <mergeCell ref="E18:Q18"/>
    <mergeCell ref="A19:U19"/>
    <mergeCell ref="A21:U21"/>
    <mergeCell ref="A20:U20"/>
  </mergeCells>
  <pageMargins left="0.70866141732283472" right="0.70866141732283472" top="0.74803149606299213" bottom="0.74803149606299213" header="0.31496062992125984" footer="0.31496062992125984"/>
  <pageSetup paperSize="9" scale="70" firstPageNumber="0"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349</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Расчет цены</vt:lpstr>
      <vt:lpstr>Лист1</vt:lpstr>
      <vt:lpstr>'Расчет цены'!Область_печати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Науменко В.А.</dc:creator>
  <dc:description/>
  <cp:lastModifiedBy>Елена М. Антонова</cp:lastModifiedBy>
  <cp:revision>58</cp:revision>
  <cp:lastPrinted>2026-08-06T12:44:57Z</cp:lastPrinted>
  <dcterms:created xsi:type="dcterms:W3CDTF">2014-01-15T18:15:09Z</dcterms:created>
  <dcterms:modified xsi:type="dcterms:W3CDTF">2026-08-06T13:01:58Z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