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грохим\Документация центр, ионоХ2, весы\"/>
    </mc:Choice>
  </mc:AlternateContent>
  <xr:revisionPtr revIDLastSave="0" documentId="13_ncr:1_{0E7F4672-C09C-4965-AF12-18FD5CCDFA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53" r:id="rId1"/>
  </sheets>
  <definedNames>
    <definedName name="_xlnm._FilterDatabase" localSheetId="0" hidden="1">лист1!$A$13:$L$13</definedName>
  </definedNames>
  <calcPr calcId="191029"/>
</workbook>
</file>

<file path=xl/calcChain.xml><?xml version="1.0" encoding="utf-8"?>
<calcChain xmlns="http://schemas.openxmlformats.org/spreadsheetml/2006/main">
  <c r="I15" i="53" l="1"/>
  <c r="K15" i="53" s="1"/>
  <c r="I16" i="53"/>
  <c r="K16" i="53" s="1"/>
  <c r="I17" i="53"/>
  <c r="K17" i="53" s="1"/>
  <c r="I14" i="53"/>
  <c r="K14" i="53" s="1"/>
  <c r="L14" i="53" s="1"/>
  <c r="G17" i="53"/>
  <c r="G16" i="53"/>
  <c r="F16" i="53"/>
  <c r="H15" i="53"/>
  <c r="F15" i="53"/>
  <c r="L16" i="53" l="1"/>
  <c r="L15" i="53"/>
  <c r="L17" i="53"/>
  <c r="L18" i="53" l="1"/>
  <c r="G21" i="53" s="1"/>
</calcChain>
</file>

<file path=xl/sharedStrings.xml><?xml version="1.0" encoding="utf-8"?>
<sst xmlns="http://schemas.openxmlformats.org/spreadsheetml/2006/main" count="34" uniqueCount="31">
  <si>
    <t>Ед. измерения</t>
  </si>
  <si>
    <t>№ п\п</t>
  </si>
  <si>
    <t xml:space="preserve"> Наименование товара</t>
  </si>
  <si>
    <t>Обоснование начальной (максимальной) цены контракта</t>
  </si>
  <si>
    <t>В результате проведенного расчета Н(М)ЦК составила:</t>
  </si>
  <si>
    <t>руб.</t>
  </si>
  <si>
    <t>Код ОКПД2</t>
  </si>
  <si>
    <t>Источники информации, цена за ед.измерения (руб.)</t>
  </si>
  <si>
    <t>на поставку ТРУ для нужд УдГАУ</t>
  </si>
  <si>
    <t>Кол-во
(v)</t>
  </si>
  <si>
    <t>НМЦ за ед. изм., руб.</t>
  </si>
  <si>
    <t>НМЦ товара, работы, услуги, руб.
НМЦ за ед. изм. *v</t>
  </si>
  <si>
    <t xml:space="preserve">Средняя цена за единицу
&lt;Ц&gt; </t>
  </si>
  <si>
    <t>ИТОГО</t>
  </si>
  <si>
    <t xml:space="preserve">Начальная (максимальная) цена контракта определена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2 октября 2013 г. № 567. </t>
  </si>
  <si>
    <t>Расчет:</t>
  </si>
  <si>
    <t xml:space="preserve">№1
</t>
  </si>
  <si>
    <t xml:space="preserve">№2
</t>
  </si>
  <si>
    <t xml:space="preserve">№3
</t>
  </si>
  <si>
    <t>ШТ</t>
  </si>
  <si>
    <t>Лабораторная центрифуга-вортекс ТАГЛЕР МЦ-2800</t>
  </si>
  <si>
    <t>Иономер И-160 МИ</t>
  </si>
  <si>
    <t>ТАН-2 pH-метр иономер (потенциометрический)</t>
  </si>
  <si>
    <t>Весы лабораторные Масса-К ВК-3000.1</t>
  </si>
  <si>
    <t>28.29.41.110</t>
  </si>
  <si>
    <t>26.51.43.149</t>
  </si>
  <si>
    <t>26.51.53.120</t>
  </si>
  <si>
    <t>28.29.31.115</t>
  </si>
  <si>
    <t>Дата подготовки: сентябрь, 2026</t>
  </si>
  <si>
    <t>К-нт вариации</t>
  </si>
  <si>
    <t>Источник информации: данные интренет-сайтов от 13.08.2026, № 314 от 31.08.2026, № 317 от 31.08.2026, № 316 от 31.08.2026, № 315 от 31.08.2026, № 809 от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</si>
</sst>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sz val="8"/>
      <name val="Arial"/>
      <family val="2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9" fontId="6" fillId="0" borderId="1">
      <alignment vertical="top" wrapText="1"/>
    </xf>
    <xf numFmtId="4" fontId="7" fillId="0" borderId="1">
      <alignment vertical="top" shrinkToFit="1"/>
    </xf>
    <xf numFmtId="9" fontId="11" fillId="0" borderId="0" applyFont="0" applyFill="0" applyBorder="0" applyAlignment="0" applyProtection="0"/>
    <xf numFmtId="49" fontId="6" fillId="0" borderId="1">
      <alignment vertical="top"/>
    </xf>
    <xf numFmtId="0" fontId="17" fillId="0" borderId="0">
      <alignment horizontal="left"/>
    </xf>
    <xf numFmtId="0" fontId="1" fillId="0" borderId="0"/>
    <xf numFmtId="0" fontId="19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3" fillId="0" borderId="0" xfId="0" applyFont="1"/>
    <xf numFmtId="0" fontId="1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6" fillId="0" borderId="0" xfId="0" applyFont="1"/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9" fillId="0" borderId="0" xfId="7"/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0" borderId="1" xfId="3" applyNumberFormat="1" applyFont="1" applyFill="1" applyBorder="1" applyAlignment="1">
      <alignment horizontal="center" vertical="center"/>
    </xf>
    <xf numFmtId="4" fontId="20" fillId="4" borderId="1" xfId="0" applyNumberFormat="1" applyFont="1" applyFill="1" applyBorder="1" applyAlignment="1">
      <alignment horizontal="center" vertical="center"/>
    </xf>
    <xf numFmtId="4" fontId="15" fillId="0" borderId="1" xfId="3" applyNumberFormat="1" applyFont="1" applyFill="1" applyBorder="1" applyAlignment="1">
      <alignment horizontal="center" vertical="center"/>
    </xf>
    <xf numFmtId="4" fontId="13" fillId="0" borderId="0" xfId="0" applyNumberFormat="1" applyFont="1" applyFill="1" applyAlignment="1">
      <alignment horizontal="center" vertical="center"/>
    </xf>
    <xf numFmtId="9" fontId="18" fillId="0" borderId="1" xfId="3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" fontId="22" fillId="2" borderId="0" xfId="0" applyNumberFormat="1" applyFont="1" applyFill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</cellXfs>
  <cellStyles count="8">
    <cellStyle name="st16" xfId="1" xr:uid="{00000000-0005-0000-0000-000000000000}"/>
    <cellStyle name="st19" xfId="2" xr:uid="{00000000-0005-0000-0000-000001000000}"/>
    <cellStyle name="xl26" xfId="4" xr:uid="{00000000-0005-0000-0000-000002000000}"/>
    <cellStyle name="Гиперссылка" xfId="7" builtinId="8"/>
    <cellStyle name="Обычный" xfId="0" builtinId="0"/>
    <cellStyle name="Обычный 2" xfId="5" xr:uid="{00000000-0005-0000-0000-000005000000}"/>
    <cellStyle name="Обычный 3" xfId="6" xr:uid="{00000000-0005-0000-0000-000006000000}"/>
    <cellStyle name="Процентный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1073290</xdr:colOff>
      <xdr:row>10</xdr:row>
      <xdr:rowOff>2322513</xdr:rowOff>
    </xdr:from>
    <xdr:to>
      <xdr:col>10</xdr:col>
      <xdr:colOff>1102519</xdr:colOff>
      <xdr:row>10</xdr:row>
      <xdr:rowOff>2845594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0478" y="4191794"/>
          <a:ext cx="1124604" cy="523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85725</xdr:colOff>
      <xdr:row>10</xdr:row>
      <xdr:rowOff>2301081</xdr:rowOff>
    </xdr:from>
    <xdr:to>
      <xdr:col>12</xdr:col>
      <xdr:colOff>0</xdr:colOff>
      <xdr:row>10</xdr:row>
      <xdr:rowOff>2739231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4170362"/>
          <a:ext cx="12033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N26"/>
  <sheetViews>
    <sheetView tabSelected="1" zoomScale="80" zoomScaleNormal="80" workbookViewId="0">
      <pane ySplit="13" topLeftCell="A14" activePane="bottomLeft" state="frozen"/>
      <selection pane="bottomLeft" activeCell="O10" sqref="O10"/>
    </sheetView>
  </sheetViews>
  <sheetFormatPr defaultColWidth="9.140625" defaultRowHeight="12.75" x14ac:dyDescent="0.2"/>
  <cols>
    <col min="1" max="1" width="5.28515625" style="1" customWidth="1"/>
    <col min="2" max="2" width="15.28515625" style="1" customWidth="1"/>
    <col min="3" max="3" width="62.85546875" style="1" customWidth="1"/>
    <col min="4" max="4" width="11.42578125" style="13" customWidth="1"/>
    <col min="5" max="5" width="9.28515625" style="1" customWidth="1"/>
    <col min="6" max="9" width="12.28515625" style="1" customWidth="1"/>
    <col min="10" max="10" width="16.42578125" style="1" customWidth="1"/>
    <col min="11" max="11" width="14.5703125" style="1" customWidth="1"/>
    <col min="12" max="12" width="18.5703125" style="1" customWidth="1"/>
    <col min="13" max="16384" width="9.140625" style="1"/>
  </cols>
  <sheetData>
    <row r="4" spans="1:12" ht="20.25" x14ac:dyDescent="0.2">
      <c r="A4" s="34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20.25" customHeight="1" x14ac:dyDescent="0.2">
      <c r="A5" s="35" t="s">
        <v>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20.2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49.5" customHeight="1" x14ac:dyDescent="0.2">
      <c r="A7" s="45" t="s">
        <v>14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</row>
    <row r="8" spans="1:12" ht="15" customHeight="1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ht="15" customHeight="1" x14ac:dyDescent="0.2">
      <c r="A9" s="19"/>
      <c r="B9" s="19" t="s">
        <v>15</v>
      </c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1:12" ht="20.25" x14ac:dyDescent="0.2">
      <c r="A10" s="3"/>
      <c r="B10" s="4"/>
      <c r="C10" s="4"/>
      <c r="D10" s="4"/>
      <c r="E10" s="3"/>
      <c r="F10" s="3"/>
      <c r="G10" s="3"/>
      <c r="H10" s="3"/>
      <c r="I10" s="3"/>
      <c r="J10" s="3"/>
      <c r="K10" s="3"/>
      <c r="L10" s="3"/>
    </row>
    <row r="11" spans="1:12" s="2" customFormat="1" ht="42" customHeight="1" x14ac:dyDescent="0.2">
      <c r="A11" s="37" t="s">
        <v>1</v>
      </c>
      <c r="B11" s="37" t="s">
        <v>6</v>
      </c>
      <c r="C11" s="37" t="s">
        <v>2</v>
      </c>
      <c r="D11" s="37" t="s">
        <v>0</v>
      </c>
      <c r="E11" s="37" t="s">
        <v>9</v>
      </c>
      <c r="F11" s="39" t="s">
        <v>7</v>
      </c>
      <c r="G11" s="40"/>
      <c r="H11" s="41"/>
      <c r="I11" s="42" t="s">
        <v>12</v>
      </c>
      <c r="J11" s="43" t="s">
        <v>29</v>
      </c>
      <c r="K11" s="42" t="s">
        <v>10</v>
      </c>
      <c r="L11" s="43" t="s">
        <v>11</v>
      </c>
    </row>
    <row r="12" spans="1:12" s="2" customFormat="1" ht="39" customHeight="1" x14ac:dyDescent="0.2">
      <c r="A12" s="38"/>
      <c r="B12" s="38"/>
      <c r="C12" s="38"/>
      <c r="D12" s="38"/>
      <c r="E12" s="38"/>
      <c r="F12" s="18" t="s">
        <v>16</v>
      </c>
      <c r="G12" s="18" t="s">
        <v>17</v>
      </c>
      <c r="H12" s="18" t="s">
        <v>18</v>
      </c>
      <c r="I12" s="42"/>
      <c r="J12" s="44"/>
      <c r="K12" s="42"/>
      <c r="L12" s="44"/>
    </row>
    <row r="13" spans="1:12" s="9" customFormat="1" ht="15.75" x14ac:dyDescent="0.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16">
        <v>9</v>
      </c>
      <c r="J13" s="16">
        <v>10</v>
      </c>
      <c r="K13" s="16">
        <v>11</v>
      </c>
      <c r="L13" s="16">
        <v>12</v>
      </c>
    </row>
    <row r="14" spans="1:12" s="9" customFormat="1" ht="15.75" x14ac:dyDescent="0.2">
      <c r="A14" s="21">
        <v>1</v>
      </c>
      <c r="B14" s="23" t="s">
        <v>24</v>
      </c>
      <c r="C14" s="33" t="s">
        <v>20</v>
      </c>
      <c r="D14" s="24" t="s">
        <v>19</v>
      </c>
      <c r="E14" s="22">
        <v>1</v>
      </c>
      <c r="F14" s="25">
        <v>26964</v>
      </c>
      <c r="G14" s="25">
        <v>39800</v>
      </c>
      <c r="H14" s="25">
        <v>26600</v>
      </c>
      <c r="I14" s="26">
        <f>ROUND(AVERAGE(F14:H14),2)</f>
        <v>31121.33</v>
      </c>
      <c r="J14" s="32">
        <v>0.241575442405284</v>
      </c>
      <c r="K14" s="27">
        <f>I14</f>
        <v>31121.33</v>
      </c>
      <c r="L14" s="28">
        <f>K14*E14</f>
        <v>31121.33</v>
      </c>
    </row>
    <row r="15" spans="1:12" s="9" customFormat="1" ht="15.75" x14ac:dyDescent="0.2">
      <c r="A15" s="21">
        <v>2</v>
      </c>
      <c r="B15" s="23" t="s">
        <v>25</v>
      </c>
      <c r="C15" s="33" t="s">
        <v>21</v>
      </c>
      <c r="D15" s="24" t="s">
        <v>19</v>
      </c>
      <c r="E15" s="22">
        <v>4</v>
      </c>
      <c r="F15" s="25">
        <f>222772/4</f>
        <v>55693</v>
      </c>
      <c r="G15" s="25">
        <v>54891</v>
      </c>
      <c r="H15" s="25">
        <f>235960/4</f>
        <v>58990</v>
      </c>
      <c r="I15" s="26">
        <f t="shared" ref="I15:I17" si="0">ROUND(AVERAGE(F15:H15),2)</f>
        <v>56524.67</v>
      </c>
      <c r="J15" s="32">
        <v>3.8432290052564072E-2</v>
      </c>
      <c r="K15" s="27">
        <f t="shared" ref="K15:K17" si="1">I15</f>
        <v>56524.67</v>
      </c>
      <c r="L15" s="28">
        <f t="shared" ref="L15:L17" si="2">K15*E15</f>
        <v>226098.68</v>
      </c>
    </row>
    <row r="16" spans="1:12" s="9" customFormat="1" ht="15.75" x14ac:dyDescent="0.2">
      <c r="A16" s="21">
        <v>3</v>
      </c>
      <c r="B16" s="23" t="s">
        <v>26</v>
      </c>
      <c r="C16" s="33" t="s">
        <v>22</v>
      </c>
      <c r="D16" s="24" t="s">
        <v>19</v>
      </c>
      <c r="E16" s="22">
        <v>5</v>
      </c>
      <c r="F16" s="25">
        <f>258845/5</f>
        <v>51769</v>
      </c>
      <c r="G16" s="25">
        <f>267000/5</f>
        <v>53400</v>
      </c>
      <c r="H16" s="25">
        <v>49610</v>
      </c>
      <c r="I16" s="26">
        <f t="shared" si="0"/>
        <v>51593</v>
      </c>
      <c r="J16" s="32">
        <v>3.6848408371136995E-2</v>
      </c>
      <c r="K16" s="27">
        <f t="shared" si="1"/>
        <v>51593</v>
      </c>
      <c r="L16" s="28">
        <f t="shared" si="2"/>
        <v>257965</v>
      </c>
    </row>
    <row r="17" spans="1:14" s="9" customFormat="1" ht="15.75" x14ac:dyDescent="0.2">
      <c r="A17" s="21">
        <v>4</v>
      </c>
      <c r="B17" s="23" t="s">
        <v>27</v>
      </c>
      <c r="C17" s="33" t="s">
        <v>23</v>
      </c>
      <c r="D17" s="24" t="s">
        <v>19</v>
      </c>
      <c r="E17" s="22">
        <v>5</v>
      </c>
      <c r="F17" s="29">
        <v>33100</v>
      </c>
      <c r="G17" s="29">
        <f>129000/5</f>
        <v>25800</v>
      </c>
      <c r="H17" s="29">
        <v>25800</v>
      </c>
      <c r="I17" s="26">
        <f t="shared" si="0"/>
        <v>28233.33</v>
      </c>
      <c r="J17" s="32">
        <v>0.14927948510098682</v>
      </c>
      <c r="K17" s="27">
        <f t="shared" si="1"/>
        <v>28233.33</v>
      </c>
      <c r="L17" s="28">
        <f t="shared" si="2"/>
        <v>141166.65000000002</v>
      </c>
    </row>
    <row r="18" spans="1:14" s="9" customFormat="1" ht="28.15" customHeight="1" x14ac:dyDescent="0.2">
      <c r="A18" s="47" t="s">
        <v>13</v>
      </c>
      <c r="B18" s="48"/>
      <c r="C18" s="48"/>
      <c r="D18" s="48"/>
      <c r="E18" s="48"/>
      <c r="F18" s="48"/>
      <c r="G18" s="48"/>
      <c r="H18" s="48"/>
      <c r="I18" s="47"/>
      <c r="J18" s="47"/>
      <c r="K18" s="49"/>
      <c r="L18" s="30">
        <f>SUM(L14:L17)</f>
        <v>656351.66</v>
      </c>
      <c r="N18" s="11"/>
    </row>
    <row r="19" spans="1:14" s="9" customFormat="1" ht="15.75" x14ac:dyDescent="0.2">
      <c r="B19" s="5"/>
      <c r="D19" s="15"/>
      <c r="E19" s="10"/>
      <c r="H19"/>
      <c r="I19"/>
      <c r="J19"/>
      <c r="K19"/>
      <c r="L19"/>
    </row>
    <row r="21" spans="1:14" customFormat="1" ht="22.5" customHeight="1" x14ac:dyDescent="0.2">
      <c r="A21" s="8" t="s">
        <v>4</v>
      </c>
      <c r="B21" s="12"/>
      <c r="C21" s="12"/>
      <c r="D21" s="14"/>
      <c r="E21" s="12"/>
      <c r="G21" s="36">
        <f>L18</f>
        <v>656351.66</v>
      </c>
      <c r="H21" s="36"/>
      <c r="I21" s="14" t="s">
        <v>5</v>
      </c>
      <c r="J21" s="14"/>
      <c r="K21" s="9"/>
      <c r="L21" s="12"/>
    </row>
    <row r="22" spans="1:14" customFormat="1" ht="22.5" customHeight="1" x14ac:dyDescent="0.2">
      <c r="A22" s="8"/>
      <c r="B22" s="12"/>
      <c r="C22" s="12"/>
      <c r="D22" s="14"/>
      <c r="E22" s="12"/>
      <c r="G22" s="31"/>
      <c r="H22" s="31"/>
      <c r="I22" s="14"/>
      <c r="J22" s="14"/>
      <c r="K22" s="9"/>
      <c r="L22" s="12"/>
    </row>
    <row r="23" spans="1:14" s="6" customFormat="1" ht="15.75" x14ac:dyDescent="0.25">
      <c r="A23" s="46" t="s">
        <v>30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</row>
    <row r="24" spans="1:14" ht="15.75" x14ac:dyDescent="0.2">
      <c r="A24" s="50" t="s">
        <v>28</v>
      </c>
      <c r="B24" s="50"/>
      <c r="C24" s="50"/>
      <c r="D24" s="50"/>
      <c r="E24" s="50"/>
    </row>
    <row r="26" spans="1:14" x14ac:dyDescent="0.2">
      <c r="A26" s="7"/>
      <c r="H26" s="17"/>
    </row>
  </sheetData>
  <autoFilter ref="A13:L13" xr:uid="{00000000-0009-0000-0000-000000000000}">
    <sortState xmlns:xlrd2="http://schemas.microsoft.com/office/spreadsheetml/2017/richdata2" ref="A14:L30">
      <sortCondition ref="A13"/>
    </sortState>
  </autoFilter>
  <mergeCells count="17">
    <mergeCell ref="A23:L23"/>
    <mergeCell ref="A18:K18"/>
    <mergeCell ref="A24:E24"/>
    <mergeCell ref="A4:L4"/>
    <mergeCell ref="A5:L5"/>
    <mergeCell ref="G21:H21"/>
    <mergeCell ref="A11:A12"/>
    <mergeCell ref="B11:B12"/>
    <mergeCell ref="C11:C12"/>
    <mergeCell ref="D11:D12"/>
    <mergeCell ref="E11:E12"/>
    <mergeCell ref="F11:H11"/>
    <mergeCell ref="I11:I12"/>
    <mergeCell ref="J11:J12"/>
    <mergeCell ref="K11:K12"/>
    <mergeCell ref="L11:L12"/>
    <mergeCell ref="A7:L7"/>
  </mergeCells>
  <printOptions horizontalCentered="1"/>
  <pageMargins left="0.19685039370078741" right="0.19685039370078741" top="0.19685039370078741" bottom="0.19685039370078741" header="0.70866141732283472" footer="0.31496062992125984"/>
  <pageSetup paperSize="9" scale="69" fitToHeight="2" orientation="landscape" r:id="rId1"/>
  <ignoredErrors>
    <ignoredError sqref="K24 A21:E21 I24 I14:I17" formulaRange="1"/>
    <ignoredError sqref="K21:L21" evalError="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Loner-XP</dc:creator>
  <cp:lastModifiedBy>1k-206-n4</cp:lastModifiedBy>
  <cp:lastPrinted>2019-05-08T12:21:38Z</cp:lastPrinted>
  <dcterms:created xsi:type="dcterms:W3CDTF">2013-09-18T00:04:53Z</dcterms:created>
  <dcterms:modified xsi:type="dcterms:W3CDTF">2026-09-01T10:32:48Z</dcterms:modified>
</cp:coreProperties>
</file>