
<file path=[Content_Types].xml><?xml version="1.0" encoding="utf-8"?>
<Types xmlns="http://schemas.openxmlformats.org/package/2006/content-types">
  <Default Extension="svg" ContentType="image/svg+xml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Услуги расчет" sheetId="1" state="visible" r:id="rId1"/>
    <sheet name="Зап.части расчет" sheetId="2" state="visible" r:id="rId2"/>
  </sheets>
  <calcPr/>
</workbook>
</file>

<file path=xl/sharedStrings.xml><?xml version="1.0" encoding="utf-8"?>
<sst xmlns="http://schemas.openxmlformats.org/spreadsheetml/2006/main" count="57" uniqueCount="57">
  <si>
    <t xml:space="preserve">Обоснование начальной (максимальной) цены  контракта (НМЦК)  оказание услуг по  регламентно-профилактическому ремонту систем кондиционирования и вентиляции </t>
  </si>
  <si>
    <t>№</t>
  </si>
  <si>
    <t xml:space="preserve">Объект закупки</t>
  </si>
  <si>
    <t xml:space="preserve">Ед. изм</t>
  </si>
  <si>
    <t>Кол-во</t>
  </si>
  <si>
    <t xml:space="preserve">Коммерческие предложения (руб./ед.изм.)</t>
  </si>
  <si>
    <t xml:space="preserve">Оценка однородности совокупности значений выявленных цен, используемых в расчете НМЦК</t>
  </si>
  <si>
    <t xml:space="preserve">НМЦК, определяемая методом сопоставимых рыночных цен (анализа рынка)*</t>
  </si>
  <si>
    <t xml:space="preserve">Ценовое предложение №1 вх. б/н от 17.08.2026                    </t>
  </si>
  <si>
    <t xml:space="preserve">Ценовое предложение №2 вх. б/н от 17.08.2026   </t>
  </si>
  <si>
    <t xml:space="preserve">Ценовое предложение №3 вх. б/н от 17.08.2026   </t>
  </si>
  <si>
    <t xml:space="preserve">Средняя арифметическая цена за единицу     &lt;ц&gt; </t>
  </si>
  <si>
    <t xml:space="preserve">Среднее квадратичное отклонение</t>
  </si>
  <si>
    <r>
      <t xml:space="preserve">коэффициент вариации цен V (%)           </t>
    </r>
    <r>
      <rPr>
        <i/>
        <sz val="10"/>
        <rFont val="Times New Roman"/>
      </rPr>
      <t xml:space="preserve">         (не должен превышать 33%)</t>
    </r>
  </si>
  <si>
    <r>
      <rPr>
        <b/>
        <sz val="10"/>
        <rFont val="Times New Roman"/>
      </rPr>
      <t xml:space="preserve">Расчет НМЦК по формуле</t>
    </r>
    <r>
      <rPr>
        <sz val="10"/>
        <rFont val="Times New Roman"/>
      </rPr>
      <t xml:space="preserve">                            
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</si>
  <si>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Цена за единицу изм. (руб.)</t>
  </si>
  <si>
    <t xml:space="preserve">Цена за единицу изм. с округлением до сотых долей после запятой (руб.)</t>
  </si>
  <si>
    <t xml:space="preserve">НМЦК контракта с учетом округления цены за единицу (руб.)                                 в месяц                       </t>
  </si>
  <si>
    <t xml:space="preserve">Оказание услуг по регламентно-профилактическому ремонту систем кондиционирования и вентиляции </t>
  </si>
  <si>
    <t>шт.</t>
  </si>
  <si>
    <t xml:space="preserve">ИТОГО </t>
  </si>
  <si>
    <t xml:space="preserve">В результате проведенного расчета НМЦК составила: 118 200,00 рубля (Сто восемнадцать тысяч двести рублей 00 копеек), с учетом НДС</t>
  </si>
  <si>
    <t xml:space="preserve">* При определении НМЦК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</si>
  <si>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 xml:space="preserve">Приложение № 3 </t>
  </si>
  <si>
    <t xml:space="preserve">Обоснование начальной (максимальной) цены Государственного контракта на оказание услуг по техническому обслуживанию и ремонту мобильных стеллажей для нужд  Управления Федеральной службы государственной регистрации, кадастра и картографии по Омской области
</t>
  </si>
  <si>
    <t xml:space="preserve">Наименование предмета контракта</t>
  </si>
  <si>
    <t xml:space="preserve">ООО "М-групп" вх № 00717-Л от 15.02.2017                    </t>
  </si>
  <si>
    <r>
      <t>ИП</t>
    </r>
    <r>
      <rPr>
        <b/>
        <sz val="10"/>
        <rFont val="Times New Roman"/>
      </rPr>
      <t xml:space="preserve">.Моисеенко В.А. вх. № 4808 от 15.02.2017</t>
    </r>
  </si>
  <si>
    <t xml:space="preserve">ООО "ГК "Мебетек" вх. №4809 от 15.02.2017</t>
  </si>
  <si>
    <t xml:space="preserve">Цена за единицу изм. с округлением (вниз) до сотых долей после запятой (руб.)</t>
  </si>
  <si>
    <t>Штурвал</t>
  </si>
  <si>
    <t xml:space="preserve">Стопорный механизм</t>
  </si>
  <si>
    <t xml:space="preserve"> Полка (ширина 300 мм.)</t>
  </si>
  <si>
    <t>п.м.</t>
  </si>
  <si>
    <t xml:space="preserve">Замок стопорного механизма</t>
  </si>
  <si>
    <t>Привод</t>
  </si>
  <si>
    <t>Колесо</t>
  </si>
  <si>
    <t xml:space="preserve">Декоративная фронтальная панель</t>
  </si>
  <si>
    <t xml:space="preserve">Рельс (алюминий)</t>
  </si>
  <si>
    <t xml:space="preserve">Рельс (сталь)</t>
  </si>
  <si>
    <t xml:space="preserve">Звезда малая/средняя</t>
  </si>
  <si>
    <t xml:space="preserve">Звезда большая</t>
  </si>
  <si>
    <t>Цепь</t>
  </si>
  <si>
    <t xml:space="preserve">Стойка с перфорацией</t>
  </si>
  <si>
    <t xml:space="preserve">Ограничитель полок</t>
  </si>
  <si>
    <t>Стяжка</t>
  </si>
  <si>
    <t xml:space="preserve">Разделитель полок</t>
  </si>
  <si>
    <t xml:space="preserve">Мобильное основание (платформа)</t>
  </si>
  <si>
    <t xml:space="preserve">В результате проведенного расчета НМЦК контракта составила: 21314.92 рублей</t>
  </si>
  <si>
    <t xml:space="preserve">*При определении НМЦК применяется Приказ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контракта.</t>
  </si>
  <si>
    <t xml:space="preserve">Расчет НМЦК произвел:</t>
  </si>
  <si>
    <t xml:space="preserve">Р.С. Морозов</t>
  </si>
  <si>
    <t xml:space="preserve">Старший специалист 2 разряда</t>
  </si>
  <si>
    <t xml:space="preserve">Начальнак отдела материально-технического обеспечения</t>
  </si>
  <si>
    <t xml:space="preserve">А.А. Абрамов</t>
  </si>
  <si>
    <t xml:space="preserve">Расчет согласован:
Заместитель руководителя Контрактной службы:</t>
  </si>
  <si>
    <t xml:space="preserve">Л.В. Самсонова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</si>
</sst>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0.00000"/>
    <numFmt numFmtId="161" formatCode="0.0000"/>
  </numFmts>
  <fonts count="11">
    <font>
      <sz val="11.000000"/>
      <color theme="1"/>
      <name val="Calibri"/>
      <scheme val="minor"/>
    </font>
    <font>
      <sz val="10.000000"/>
      <name val="Times New Roman"/>
    </font>
    <font>
      <b/>
      <sz val="12.000000"/>
      <name val="Times New Roman"/>
    </font>
    <font>
      <b/>
      <sz val="10.000000"/>
      <name val="Times New Roman"/>
    </font>
    <font>
      <b/>
      <sz val="11.000000"/>
      <color theme="1"/>
      <name val="Calibri"/>
      <scheme val="minor"/>
    </font>
    <font>
      <b/>
      <sz val="11.000000"/>
      <name val="Times New Roman"/>
    </font>
    <font>
      <b/>
      <sz val="14.000000"/>
      <name val="Times New Roman"/>
    </font>
    <font>
      <sz val="12.000000"/>
      <name val="Times New Roman"/>
    </font>
    <font>
      <sz val="11.000000"/>
      <name val="Times New Roman"/>
    </font>
    <font>
      <sz val="11.000000"/>
      <name val="Calibri"/>
    </font>
    <font>
      <b/>
      <sz val="11.000000"/>
      <name val="Calibri"/>
    </font>
  </fonts>
  <fills count="2">
    <fill>
      <patternFill patternType="none"/>
    </fill>
    <fill>
      <patternFill patternType="gray125"/>
    </fill>
  </fills>
  <borders count="5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5">
    <xf fontId="0" fillId="0" borderId="0" numFmtId="0" xfId="0"/>
    <xf fontId="1" fillId="0" borderId="0" numFmtId="0" xfId="0" applyFont="1"/>
    <xf fontId="2" fillId="0" borderId="0" numFmtId="0" xfId="0" applyFont="1" applyAlignment="1">
      <alignment horizontal="right" vertical="center" wrapText="1"/>
    </xf>
    <xf fontId="0" fillId="0" borderId="0" numFmtId="0" xfId="0" applyAlignment="1">
      <alignment horizontal="right" wrapText="1"/>
    </xf>
    <xf fontId="2" fillId="0" borderId="1" numFmtId="0" xfId="0" applyFont="1" applyBorder="1" applyAlignment="1">
      <alignment horizontal="center" vertical="center" wrapText="1"/>
    </xf>
    <xf fontId="3" fillId="0" borderId="2" numFmtId="0" xfId="0" applyFont="1" applyBorder="1" applyAlignment="1">
      <alignment horizontal="center" vertical="center" wrapText="1"/>
    </xf>
    <xf fontId="3" fillId="0" borderId="2" numFmtId="2" xfId="0" applyNumberFormat="1" applyFont="1" applyBorder="1" applyAlignment="1">
      <alignment horizontal="center" vertical="top" wrapText="1"/>
    </xf>
    <xf fontId="3" fillId="0" borderId="2" numFmtId="0" xfId="0" applyFont="1" applyBorder="1" applyAlignment="1">
      <alignment horizontal="center" vertical="top" wrapText="1"/>
    </xf>
    <xf fontId="0" fillId="0" borderId="2" numFmtId="0" xfId="0" applyBorder="1"/>
    <xf fontId="1" fillId="0" borderId="2" numFmtId="0" xfId="0" applyFont="1" applyBorder="1" applyAlignment="1">
      <alignment horizontal="center" vertical="top" wrapText="1"/>
    </xf>
    <xf fontId="3" fillId="0" borderId="2" numFmtId="0" xfId="0" applyFont="1" applyBorder="1" applyAlignment="1">
      <alignment vertical="top" wrapText="1"/>
    </xf>
    <xf fontId="1" fillId="0" borderId="3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 wrapText="1"/>
    </xf>
    <xf fontId="1" fillId="0" borderId="4" numFmtId="0" xfId="0" applyFont="1" applyBorder="1" applyAlignment="1">
      <alignment horizontal="center" vertical="center" wrapText="1"/>
    </xf>
    <xf fontId="1" fillId="0" borderId="2" numFmtId="2" xfId="0" applyNumberFormat="1" applyFont="1" applyBorder="1" applyAlignment="1">
      <alignment horizontal="center" vertical="center"/>
    </xf>
    <xf fontId="1" fillId="0" borderId="2" numFmtId="2" xfId="0" applyNumberFormat="1" applyFont="1" applyBorder="1" applyAlignment="1">
      <alignment horizontal="center" vertical="center" wrapText="1"/>
    </xf>
    <xf fontId="3" fillId="0" borderId="2" numFmtId="2" xfId="0" applyNumberFormat="1" applyFont="1" applyBorder="1" applyAlignment="1">
      <alignment horizontal="center" vertical="center" wrapText="1"/>
    </xf>
    <xf fontId="3" fillId="0" borderId="2" numFmtId="160" xfId="0" applyNumberFormat="1" applyFont="1" applyBorder="1" applyAlignment="1">
      <alignment horizontal="center" vertical="center" wrapText="1"/>
    </xf>
    <xf fontId="3" fillId="0" borderId="0" numFmtId="0" xfId="0" applyFont="1" applyAlignment="1">
      <alignment horizontal="center" vertical="top" wrapText="1"/>
    </xf>
    <xf fontId="1" fillId="0" borderId="0" numFmtId="0" xfId="0" applyFont="1" applyAlignment="1">
      <alignment horizontal="justify" wrapText="1"/>
    </xf>
    <xf fontId="3" fillId="0" borderId="0" numFmtId="0" xfId="0" applyFont="1" applyAlignment="1">
      <alignment horizontal="center" vertical="center" wrapText="1"/>
    </xf>
    <xf fontId="1" fillId="0" borderId="0" numFmtId="0" xfId="0" applyFont="1" applyAlignment="1">
      <alignment horizontal="center" vertical="center" wrapText="1"/>
    </xf>
    <xf fontId="1" fillId="0" borderId="0" numFmtId="2" xfId="0" applyNumberFormat="1" applyFont="1" applyAlignment="1">
      <alignment horizontal="center" vertical="center" wrapText="1"/>
    </xf>
    <xf fontId="1" fillId="0" borderId="0" numFmtId="160" xfId="0" applyNumberFormat="1" applyFont="1" applyAlignment="1">
      <alignment horizontal="center" vertical="center" wrapText="1"/>
    </xf>
    <xf fontId="1" fillId="0" borderId="0" numFmtId="0" xfId="0" applyFont="1" applyAlignment="1">
      <alignment horizontal="center" vertical="center"/>
    </xf>
    <xf fontId="1" fillId="0" borderId="2" numFmtId="2" xfId="0" applyNumberFormat="1" applyFont="1" applyBorder="1" applyAlignment="1">
      <alignment vertical="center"/>
    </xf>
    <xf fontId="1" fillId="0" borderId="0" numFmtId="0" xfId="0" applyFont="1" applyAlignment="1">
      <alignment vertical="center"/>
    </xf>
    <xf fontId="2" fillId="0" borderId="0" numFmtId="0" xfId="0" applyFont="1" applyAlignment="1">
      <alignment horizontal="left" vertical="center" wrapText="1"/>
    </xf>
    <xf fontId="0" fillId="0" borderId="0" numFmtId="0" xfId="0" applyAlignment="1">
      <alignment horizontal="left" vertical="center"/>
    </xf>
    <xf fontId="1" fillId="0" borderId="0" numFmtId="0" xfId="0" applyFont="1" applyAlignment="1">
      <alignment horizontal="left" shrinkToFit="1" vertical="top" wrapText="1"/>
    </xf>
    <xf fontId="4" fillId="0" borderId="0" numFmtId="0" xfId="0" applyFont="1"/>
    <xf fontId="5" fillId="0" borderId="0" numFmtId="0" xfId="0" applyFont="1" applyAlignment="1" applyProtection="1">
      <alignment horizontal="left" vertical="top" wrapText="1"/>
      <protection locked="0"/>
    </xf>
    <xf fontId="6" fillId="0" borderId="0" numFmtId="0" xfId="0" applyFont="1" applyAlignment="1">
      <alignment horizontal="center" vertical="center" wrapText="1"/>
    </xf>
    <xf fontId="1" fillId="0" borderId="2" numFmtId="0" xfId="0" applyFont="1" applyBorder="1" applyAlignment="1">
      <alignment wrapText="1"/>
    </xf>
    <xf fontId="7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2" fillId="0" borderId="0" numFmtId="0" xfId="0" applyFont="1" applyAlignment="1">
      <alignment horizontal="center" vertical="center" wrapText="1"/>
    </xf>
    <xf fontId="2" fillId="0" borderId="0" numFmtId="2" xfId="0" applyNumberFormat="1" applyFont="1" applyAlignment="1">
      <alignment vertical="center"/>
    </xf>
    <xf fontId="2" fillId="0" borderId="0" numFmtId="0" xfId="0" applyFont="1" applyAlignment="1">
      <alignment vertical="center"/>
    </xf>
    <xf fontId="2" fillId="0" borderId="0" numFmtId="0" xfId="0" applyFont="1"/>
    <xf fontId="8" fillId="0" borderId="0" numFmtId="0" xfId="0" applyFont="1" applyAlignment="1" applyProtection="1">
      <alignment horizontal="left" vertical="top" wrapText="1"/>
      <protection locked="0"/>
    </xf>
    <xf fontId="8" fillId="0" borderId="0" numFmtId="0" xfId="0" applyFont="1" applyAlignment="1" applyProtection="1">
      <alignment wrapText="1"/>
      <protection locked="0"/>
    </xf>
    <xf fontId="9" fillId="0" borderId="1" numFmtId="0" xfId="0" applyFont="1" applyBorder="1"/>
    <xf fontId="9" fillId="0" borderId="0" numFmtId="0" xfId="0" applyFont="1"/>
    <xf fontId="0" fillId="0" borderId="0" numFmtId="0" xfId="0"/>
    <xf fontId="8" fillId="0" borderId="0" numFmtId="0" xfId="0" applyFont="1"/>
    <xf fontId="8" fillId="0" borderId="0" numFmtId="161" xfId="0" applyNumberFormat="1" applyFont="1" applyAlignment="1" applyProtection="1">
      <alignment horizontal="center" vertical="center"/>
      <protection locked="0"/>
    </xf>
    <xf fontId="8" fillId="0" borderId="0" numFmtId="0" xfId="0" applyFont="1" applyAlignment="1" applyProtection="1">
      <alignment horizontal="center" wrapText="1"/>
      <protection locked="0"/>
    </xf>
    <xf fontId="8" fillId="0" borderId="0" numFmtId="0" xfId="0" applyFont="1" applyAlignment="1" applyProtection="1">
      <alignment vertical="center"/>
      <protection locked="0"/>
    </xf>
    <xf fontId="10" fillId="0" borderId="0" numFmtId="0" xfId="0" applyFont="1"/>
    <xf fontId="7" fillId="0" borderId="0" numFmtId="0" xfId="0" applyFont="1"/>
    <xf fontId="5" fillId="0" borderId="0" numFmtId="0" xfId="0" applyFont="1" applyAlignment="1">
      <alignment horizontal="left" wrapText="1"/>
    </xf>
    <xf fontId="8" fillId="0" borderId="1" numFmtId="0" xfId="0" applyFont="1" applyBorder="1"/>
    <xf fontId="7" fillId="0" borderId="0" numFmtId="0" xfId="0" applyFont="1" applyAlignment="1" applyProtection="1">
      <alignment horizontal="left" vertical="top" wrapText="1"/>
      <protection locked="0"/>
    </xf>
    <xf fontId="1" fillId="0" borderId="0" numFmt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Relationship Id="rId3" Type="http://schemas.openxmlformats.org/officeDocument/2006/relationships/image" Target="../media/image2.png"/><Relationship Id="rId4" Type="http://schemas.openxmlformats.org/officeDocument/2006/relationships/image" Target="../media/media2.svg"/><Relationship Id="rId5" Type="http://schemas.openxmlformats.org/officeDocument/2006/relationships/image" Target="../media/image3.png"/><Relationship Id="rId6" Type="http://schemas.openxmlformats.org/officeDocument/2006/relationships/image" Target="../media/media3.svg"/><Relationship Id="rId7" Type="http://schemas.openxmlformats.org/officeDocument/2006/relationships/image" Target="../media/image4.png"/><Relationship Id="rId8" Type="http://schemas.openxmlformats.org/officeDocument/2006/relationships/image" Target="../media/media4.sv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Relationship Id="rId3" Type="http://schemas.openxmlformats.org/officeDocument/2006/relationships/image" Target="../media/image2.png"/><Relationship Id="rId4" Type="http://schemas.openxmlformats.org/officeDocument/2006/relationships/image" Target="../media/media2.svg"/><Relationship Id="rId5" Type="http://schemas.openxmlformats.org/officeDocument/2006/relationships/image" Target="../media/image3.png"/><Relationship Id="rId6" Type="http://schemas.openxmlformats.org/officeDocument/2006/relationships/image" Target="../media/media3.svg"/><Relationship Id="rId7" Type="http://schemas.openxmlformats.org/officeDocument/2006/relationships/image" Target="../media/image4.png"/><Relationship Id="rId8" Type="http://schemas.openxmlformats.org/officeDocument/2006/relationships/image" Target="../media/media4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9</xdr:col>
      <xdr:colOff>0</xdr:colOff>
      <xdr:row>3</xdr:row>
      <xdr:rowOff>950490</xdr:rowOff>
    </xdr:from>
    <xdr:to>
      <xdr:col>10</xdr:col>
      <xdr:colOff>18622</xdr:colOff>
      <xdr:row>3</xdr:row>
      <xdr:rowOff>1309165</xdr:rowOff>
    </xdr:to>
    <xdr:pic>
      <xdr:nvPicPr>
        <xdr:cNvPr id="2053" name="Picture 1"/>
        <xdr:cNvPicPr>
          <a:picLocks noChangeAspect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8</xdr:col>
      <xdr:colOff>18417</xdr:colOff>
      <xdr:row>3</xdr:row>
      <xdr:rowOff>923590</xdr:rowOff>
    </xdr:from>
    <xdr:to>
      <xdr:col>8</xdr:col>
      <xdr:colOff>992497</xdr:colOff>
      <xdr:row>3</xdr:row>
      <xdr:rowOff>1362966</xdr:rowOff>
    </xdr:to>
    <xdr:pic>
      <xdr:nvPicPr>
        <xdr:cNvPr id="2054" name="Picture 2"/>
        <xdr:cNvPicPr>
          <a:picLocks noChangeAspect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10</xdr:col>
      <xdr:colOff>18305</xdr:colOff>
      <xdr:row>3</xdr:row>
      <xdr:rowOff>1596107</xdr:rowOff>
    </xdr:from>
    <xdr:to>
      <xdr:col>10</xdr:col>
      <xdr:colOff>1435484</xdr:colOff>
      <xdr:row>3</xdr:row>
      <xdr:rowOff>1954783</xdr:rowOff>
    </xdr:to>
    <xdr:pic>
      <xdr:nvPicPr>
        <xdr:cNvPr id="2055" name="Picture 5"/>
        <xdr:cNvPicPr>
          <a:picLocks noChangeAspect="1"/>
        </xdr:cNvPicPr>
      </xdr:nvPicPr>
      <xdr:blipFill>
        <a:blip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10</xdr:col>
      <xdr:colOff>254756</xdr:colOff>
      <xdr:row>3</xdr:row>
      <xdr:rowOff>1398834</xdr:rowOff>
    </xdr:from>
    <xdr:to>
      <xdr:col>10</xdr:col>
      <xdr:colOff>399677</xdr:colOff>
      <xdr:row>3</xdr:row>
      <xdr:rowOff>1623007</xdr:rowOff>
    </xdr:to>
    <xdr:pic>
      <xdr:nvPicPr>
        <xdr:cNvPr id="2056" name="Picture 6"/>
        <xdr:cNvPicPr>
          <a:picLocks noChangeAspect="1"/>
        </xdr:cNvPicPr>
      </xdr:nvPicPr>
      <xdr:blipFill>
        <a:blip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9</xdr:col>
      <xdr:colOff>0</xdr:colOff>
      <xdr:row>3</xdr:row>
      <xdr:rowOff>953058</xdr:rowOff>
    </xdr:from>
    <xdr:to>
      <xdr:col>10</xdr:col>
      <xdr:colOff>18229</xdr:colOff>
      <xdr:row>3</xdr:row>
      <xdr:rowOff>1302803</xdr:rowOff>
    </xdr:to>
    <xdr:pic>
      <xdr:nvPicPr>
        <xdr:cNvPr id="1081" name="Picture 1"/>
        <xdr:cNvPicPr>
          <a:picLocks noChangeAspect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8</xdr:col>
      <xdr:colOff>18557</xdr:colOff>
      <xdr:row>3</xdr:row>
      <xdr:rowOff>926827</xdr:rowOff>
    </xdr:from>
    <xdr:to>
      <xdr:col>8</xdr:col>
      <xdr:colOff>991334</xdr:colOff>
      <xdr:row>3</xdr:row>
      <xdr:rowOff>1364009</xdr:rowOff>
    </xdr:to>
    <xdr:pic>
      <xdr:nvPicPr>
        <xdr:cNvPr id="1082" name="Picture 2"/>
        <xdr:cNvPicPr>
          <a:picLocks noChangeAspect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10</xdr:col>
      <xdr:colOff>18380</xdr:colOff>
      <xdr:row>3</xdr:row>
      <xdr:rowOff>1600088</xdr:rowOff>
    </xdr:from>
    <xdr:to>
      <xdr:col>10</xdr:col>
      <xdr:colOff>1439316</xdr:colOff>
      <xdr:row>3</xdr:row>
      <xdr:rowOff>1958578</xdr:rowOff>
    </xdr:to>
    <xdr:pic>
      <xdr:nvPicPr>
        <xdr:cNvPr id="1083" name="Picture 5"/>
        <xdr:cNvPicPr>
          <a:picLocks noChangeAspect="1"/>
        </xdr:cNvPicPr>
      </xdr:nvPicPr>
      <xdr:blipFill>
        <a:blip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10</xdr:col>
      <xdr:colOff>254496</xdr:colOff>
      <xdr:row>3</xdr:row>
      <xdr:rowOff>1398984</xdr:rowOff>
    </xdr:from>
    <xdr:to>
      <xdr:col>10</xdr:col>
      <xdr:colOff>400124</xdr:colOff>
      <xdr:row>3</xdr:row>
      <xdr:rowOff>1626319</xdr:rowOff>
    </xdr:to>
    <xdr:pic>
      <xdr:nvPicPr>
        <xdr:cNvPr id="1084" name="Picture 6"/>
        <xdr:cNvPicPr>
          <a:picLocks noChangeAspect="1"/>
        </xdr:cNvPicPr>
      </xdr:nvPicPr>
      <xdr:blipFill>
        <a:blip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9</xdr:col>
      <xdr:colOff>0</xdr:colOff>
      <xdr:row>3</xdr:row>
      <xdr:rowOff>953058</xdr:rowOff>
    </xdr:from>
    <xdr:to>
      <xdr:col>10</xdr:col>
      <xdr:colOff>18229</xdr:colOff>
      <xdr:row>3</xdr:row>
      <xdr:rowOff>1302803</xdr:rowOff>
    </xdr:to>
    <xdr:pic>
      <xdr:nvPicPr>
        <xdr:cNvPr id="1085" name="Picture 1"/>
        <xdr:cNvPicPr>
          <a:picLocks noChangeAspect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8</xdr:col>
      <xdr:colOff>18557</xdr:colOff>
      <xdr:row>3</xdr:row>
      <xdr:rowOff>926827</xdr:rowOff>
    </xdr:from>
    <xdr:to>
      <xdr:col>8</xdr:col>
      <xdr:colOff>991334</xdr:colOff>
      <xdr:row>3</xdr:row>
      <xdr:rowOff>1364009</xdr:rowOff>
    </xdr:to>
    <xdr:pic>
      <xdr:nvPicPr>
        <xdr:cNvPr id="1086" name="Picture 2"/>
        <xdr:cNvPicPr>
          <a:picLocks noChangeAspect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10</xdr:col>
      <xdr:colOff>18380</xdr:colOff>
      <xdr:row>3</xdr:row>
      <xdr:rowOff>1600088</xdr:rowOff>
    </xdr:from>
    <xdr:to>
      <xdr:col>10</xdr:col>
      <xdr:colOff>1439316</xdr:colOff>
      <xdr:row>3</xdr:row>
      <xdr:rowOff>1958578</xdr:rowOff>
    </xdr:to>
    <xdr:pic>
      <xdr:nvPicPr>
        <xdr:cNvPr id="1087" name="Picture 5"/>
        <xdr:cNvPicPr>
          <a:picLocks noChangeAspect="1"/>
        </xdr:cNvPicPr>
      </xdr:nvPicPr>
      <xdr:blipFill>
        <a:blip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10</xdr:col>
      <xdr:colOff>254496</xdr:colOff>
      <xdr:row>3</xdr:row>
      <xdr:rowOff>1398984</xdr:rowOff>
    </xdr:from>
    <xdr:to>
      <xdr:col>10</xdr:col>
      <xdr:colOff>400124</xdr:colOff>
      <xdr:row>3</xdr:row>
      <xdr:rowOff>1626319</xdr:rowOff>
    </xdr:to>
    <xdr:pic>
      <xdr:nvPicPr>
        <xdr:cNvPr id="1088" name="Picture 6"/>
        <xdr:cNvPicPr>
          <a:picLocks noChangeAspect="1"/>
        </xdr:cNvPicPr>
      </xdr:nvPicPr>
      <xdr:blipFill>
        <a:blip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9</xdr:col>
      <xdr:colOff>0</xdr:colOff>
      <xdr:row>3</xdr:row>
      <xdr:rowOff>953058</xdr:rowOff>
    </xdr:from>
    <xdr:to>
      <xdr:col>10</xdr:col>
      <xdr:colOff>18229</xdr:colOff>
      <xdr:row>3</xdr:row>
      <xdr:rowOff>1302803</xdr:rowOff>
    </xdr:to>
    <xdr:pic>
      <xdr:nvPicPr>
        <xdr:cNvPr id="1089" name="Picture 1"/>
        <xdr:cNvPicPr>
          <a:picLocks noChangeAspect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8</xdr:col>
      <xdr:colOff>18557</xdr:colOff>
      <xdr:row>3</xdr:row>
      <xdr:rowOff>926827</xdr:rowOff>
    </xdr:from>
    <xdr:to>
      <xdr:col>8</xdr:col>
      <xdr:colOff>991334</xdr:colOff>
      <xdr:row>3</xdr:row>
      <xdr:rowOff>1364009</xdr:rowOff>
    </xdr:to>
    <xdr:pic>
      <xdr:nvPicPr>
        <xdr:cNvPr id="1090" name="Picture 2"/>
        <xdr:cNvPicPr>
          <a:picLocks noChangeAspect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10</xdr:col>
      <xdr:colOff>18380</xdr:colOff>
      <xdr:row>3</xdr:row>
      <xdr:rowOff>1600088</xdr:rowOff>
    </xdr:from>
    <xdr:to>
      <xdr:col>10</xdr:col>
      <xdr:colOff>1439316</xdr:colOff>
      <xdr:row>3</xdr:row>
      <xdr:rowOff>1958578</xdr:rowOff>
    </xdr:to>
    <xdr:pic>
      <xdr:nvPicPr>
        <xdr:cNvPr id="1091" name="Picture 5"/>
        <xdr:cNvPicPr>
          <a:picLocks noChangeAspect="1"/>
        </xdr:cNvPicPr>
      </xdr:nvPicPr>
      <xdr:blipFill>
        <a:blip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twoCell">
    <xdr:from>
      <xdr:col>10</xdr:col>
      <xdr:colOff>254496</xdr:colOff>
      <xdr:row>3</xdr:row>
      <xdr:rowOff>1398984</xdr:rowOff>
    </xdr:from>
    <xdr:to>
      <xdr:col>10</xdr:col>
      <xdr:colOff>400124</xdr:colOff>
      <xdr:row>3</xdr:row>
      <xdr:rowOff>1626319</xdr:rowOff>
    </xdr:to>
    <xdr:pic>
      <xdr:nvPicPr>
        <xdr:cNvPr id="1092" name="Picture 6"/>
        <xdr:cNvPicPr>
          <a:picLocks noChangeAspect="1"/>
        </xdr:cNvPicPr>
      </xdr:nvPicPr>
      <xdr:blipFill>
        <a:blip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70" workbookViewId="0">
      <selection activeCell="B5" activeCellId="0" sqref="B5"/>
    </sheetView>
  </sheetViews>
  <sheetFormatPr defaultRowHeight="15" customHeight="1"/>
  <cols>
    <col customWidth="1" min="1" max="1" width="4.85546875"/>
    <col customWidth="1" min="2" max="2" width="23.85546875"/>
    <col customWidth="1" min="4" max="4" width="8.7109375"/>
    <col customWidth="1" min="5" max="5" width="12.5703125"/>
    <col customWidth="1" min="6" max="6" width="12.42578125"/>
    <col customWidth="1" min="7" max="7" width="12.85546875"/>
    <col customWidth="1" min="8" max="8" width="11.5703125"/>
    <col customWidth="1" min="9" max="9" width="16.140625"/>
    <col customWidth="1" min="10" max="10" width="13.28515625"/>
    <col customWidth="1" min="11" max="11" width="24.5703125"/>
    <col customWidth="1" min="12" max="12" width="13.7109375"/>
    <col customWidth="1" min="13" max="13" width="12.140625"/>
    <col customWidth="1" min="14" max="14" width="11.7109375"/>
    <col customWidth="1" hidden="1" min="15" max="15" width="1.5703125"/>
  </cols>
  <sheetData>
    <row r="1" s="1" customFormat="1" ht="42.75" customHeight="1">
      <c r="J1" s="2"/>
      <c r="K1" s="3"/>
      <c r="L1" s="3"/>
      <c r="M1" s="3"/>
      <c r="N1" s="3"/>
      <c r="O1" s="3"/>
    </row>
    <row r="2" s="1" customFormat="1" ht="52.5" customHeight="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="1" customFormat="1" ht="39" customHeight="1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/>
      <c r="G3" s="5"/>
      <c r="H3" s="6" t="s">
        <v>6</v>
      </c>
      <c r="I3" s="6"/>
      <c r="J3" s="6"/>
      <c r="K3" s="7" t="s">
        <v>7</v>
      </c>
      <c r="L3" s="7"/>
      <c r="M3" s="7"/>
      <c r="N3" s="7"/>
      <c r="O3" s="8"/>
    </row>
    <row r="4" s="1" customFormat="1" ht="180.75" customHeight="1">
      <c r="A4" s="5"/>
      <c r="B4" s="5"/>
      <c r="C4" s="5"/>
      <c r="D4" s="5"/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9" t="s">
        <v>14</v>
      </c>
      <c r="L4" s="7" t="s">
        <v>15</v>
      </c>
      <c r="M4" s="7" t="s">
        <v>16</v>
      </c>
      <c r="N4" s="7" t="s">
        <v>17</v>
      </c>
      <c r="O4" s="10"/>
    </row>
    <row r="5" s="1" customFormat="1" ht="133.5" customHeight="1">
      <c r="A5" s="11">
        <v>1</v>
      </c>
      <c r="B5" s="12" t="s">
        <v>18</v>
      </c>
      <c r="C5" s="13" t="s">
        <v>19</v>
      </c>
      <c r="D5" s="12">
        <v>1</v>
      </c>
      <c r="E5" s="14">
        <v>99600</v>
      </c>
      <c r="F5" s="14">
        <v>125000</v>
      </c>
      <c r="G5" s="14">
        <v>130000</v>
      </c>
      <c r="H5" s="15">
        <f>AVERAGE(E5:G5)</f>
        <v>118200</v>
      </c>
      <c r="I5" s="14">
        <f>SQRT(((SUM((POWER(E5-H5,2)),(POWER(F5-H5,2)),(POWER(G5-H5,2)))/(COLUMNS(E5:G5)-1))))</f>
        <v>16300.920219423197</v>
      </c>
      <c r="J5" s="14">
        <f>I5/H5*100</f>
        <v>13.790964652642298</v>
      </c>
      <c r="K5" s="16">
        <f>((D5/3)*(SUM(E5:G5)))</f>
        <v>118200</v>
      </c>
      <c r="L5" s="17">
        <f>K5/D5</f>
        <v>118200</v>
      </c>
      <c r="M5" s="16">
        <f>ROUND(L5,2)</f>
        <v>118200</v>
      </c>
      <c r="N5" s="16">
        <f>M5*D5</f>
        <v>118200</v>
      </c>
      <c r="O5" s="10"/>
    </row>
    <row r="6" s="1" customFormat="1" ht="15" customHeight="1">
      <c r="A6" s="18"/>
      <c r="B6" s="19"/>
      <c r="C6" s="20"/>
      <c r="D6" s="21"/>
      <c r="E6" s="22"/>
      <c r="F6" s="22"/>
      <c r="G6" s="22"/>
      <c r="H6" s="23"/>
      <c r="I6" s="24"/>
      <c r="J6" s="24"/>
      <c r="K6" s="16" t="s">
        <v>20</v>
      </c>
      <c r="L6" s="16"/>
      <c r="M6" s="16"/>
      <c r="N6" s="16">
        <f>SUM(N5)</f>
        <v>118200</v>
      </c>
      <c r="O6" s="25"/>
    </row>
    <row r="7" s="26" customFormat="1" ht="17.25" customHeight="1">
      <c r="A7" s="27" t="s">
        <v>21</v>
      </c>
      <c r="B7" s="27"/>
      <c r="C7" s="27"/>
      <c r="D7" s="27"/>
      <c r="E7" s="27"/>
      <c r="F7" s="27"/>
      <c r="G7" s="27"/>
      <c r="H7" s="27"/>
      <c r="I7" s="27"/>
      <c r="J7" s="28"/>
      <c r="K7" s="28"/>
      <c r="L7" s="28"/>
      <c r="M7" s="28"/>
      <c r="N7" s="28"/>
    </row>
    <row r="8" s="1" customFormat="1" ht="15" customHeight="1"/>
    <row r="9" s="1" customFormat="1" ht="33" customHeight="1">
      <c r="A9" s="29" t="s">
        <v>22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="1" customFormat="1" ht="15" customHeight="1">
      <c r="L10" s="29"/>
      <c r="M10" s="29"/>
      <c r="N10" s="29"/>
      <c r="O10" s="29"/>
    </row>
    <row r="11" s="1" customFormat="1" ht="15" customHeight="1"/>
    <row r="12" s="1" customFormat="1" ht="15" customHeight="1"/>
    <row r="13" s="1" customFormat="1" ht="13.5" customHeight="1">
      <c r="L13" s="29"/>
      <c r="M13" s="29"/>
      <c r="N13" s="29"/>
      <c r="O13" s="29"/>
    </row>
    <row r="14" s="1" customFormat="1" ht="31.5" customHeight="1"/>
    <row r="15" s="1" customFormat="1" ht="15.75">
      <c r="F15" s="30"/>
    </row>
    <row r="16" ht="15" customHeight="1">
      <c r="A16" s="31"/>
      <c r="B16" s="31"/>
      <c r="C16" s="31"/>
      <c r="D16" s="31"/>
      <c r="E16" s="31"/>
    </row>
  </sheetData>
  <mergeCells count="13">
    <mergeCell ref="J1:O1"/>
    <mergeCell ref="A2:N2"/>
    <mergeCell ref="A3:A4"/>
    <mergeCell ref="B3:B4"/>
    <mergeCell ref="C3:C4"/>
    <mergeCell ref="D3:D4"/>
    <mergeCell ref="E3:G3"/>
    <mergeCell ref="H3:J3"/>
    <mergeCell ref="K3:O3"/>
    <mergeCell ref="K6:M6"/>
    <mergeCell ref="A7:N7"/>
    <mergeCell ref="A9:O9"/>
    <mergeCell ref="A16:E16"/>
  </mergeCells>
  <printOptions headings="0" gridLines="0"/>
  <pageMargins left="0.75" right="0.75" top="1" bottom="1" header="0.5" footer="0.5"/>
  <pageSetup paperSize="9" scale="68" fitToWidth="1" fitToHeight="1" pageOrder="downThenOver" orientation="landscape" usePrinterDefaults="1" blackAndWhite="0" draft="0" cellComments="none" useFirstPageNumber="0" errors="displayed" horizontalDpi="600" verticalDpi="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70" workbookViewId="0">
      <selection activeCell="G4" activeCellId="0" sqref="E4:G4"/>
    </sheetView>
  </sheetViews>
  <sheetFormatPr defaultRowHeight="12.75" customHeight="1"/>
  <cols>
    <col customWidth="1" min="1" max="1" style="1" width="3.140625"/>
    <col customWidth="1" min="2" max="2" style="1" width="22.140625"/>
    <col customWidth="1" min="3" max="3" style="1" width="6.7109375"/>
    <col customWidth="1" min="4" max="4" style="1" width="5.85546875"/>
    <col customWidth="1" min="5" max="5" style="1" width="14.140625"/>
    <col customWidth="1" min="6" max="6" style="1" width="14.28515625"/>
    <col customWidth="1" min="7" max="7" style="1" width="13.85546875"/>
    <col customWidth="1" min="8" max="8" style="1" width="15.5703125"/>
    <col customWidth="1" min="9" max="9" style="1" width="15.42578125"/>
    <col customWidth="1" min="10" max="10" style="1" width="14.28515625"/>
    <col customWidth="1" min="11" max="11" style="1" width="22.7109375"/>
    <col customWidth="1" min="12" max="12" style="1" width="15"/>
    <col customWidth="1" min="13" max="13" style="1" width="9.140625"/>
    <col customWidth="1" min="14" max="14" style="1" width="14.42578125"/>
    <col customWidth="1" hidden="1" min="15" max="15" style="1" width="11.28515625"/>
    <col customWidth="1" min="16" max="257" style="1" width="9.140625"/>
  </cols>
  <sheetData>
    <row r="1" ht="55.5" customHeight="1">
      <c r="L1" s="32" t="s">
        <v>23</v>
      </c>
      <c r="M1" s="32"/>
      <c r="N1" s="32"/>
      <c r="O1" s="32"/>
    </row>
    <row r="2" ht="77.25" customHeight="1">
      <c r="A2" s="4" t="s">
        <v>24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39" customHeight="1">
      <c r="A3" s="5" t="s">
        <v>1</v>
      </c>
      <c r="B3" s="5" t="s">
        <v>25</v>
      </c>
      <c r="C3" s="5" t="s">
        <v>3</v>
      </c>
      <c r="D3" s="5" t="s">
        <v>4</v>
      </c>
      <c r="E3" s="5" t="s">
        <v>5</v>
      </c>
      <c r="F3" s="5"/>
      <c r="G3" s="5"/>
      <c r="H3" s="6" t="s">
        <v>6</v>
      </c>
      <c r="I3" s="6"/>
      <c r="J3" s="6"/>
      <c r="K3" s="7" t="s">
        <v>7</v>
      </c>
      <c r="L3" s="7"/>
      <c r="M3" s="7"/>
      <c r="N3" s="7"/>
      <c r="O3" s="8"/>
    </row>
    <row r="4" ht="176.25" customHeight="1">
      <c r="A4" s="5"/>
      <c r="B4" s="5"/>
      <c r="C4" s="5"/>
      <c r="D4" s="5"/>
      <c r="E4" s="7" t="s">
        <v>26</v>
      </c>
      <c r="F4" s="9" t="s">
        <v>27</v>
      </c>
      <c r="G4" s="7" t="s">
        <v>28</v>
      </c>
      <c r="H4" s="7" t="s">
        <v>11</v>
      </c>
      <c r="I4" s="7" t="s">
        <v>12</v>
      </c>
      <c r="J4" s="7" t="s">
        <v>13</v>
      </c>
      <c r="K4" s="9" t="s">
        <v>14</v>
      </c>
      <c r="L4" s="7" t="s">
        <v>15</v>
      </c>
      <c r="M4" s="7" t="s">
        <v>29</v>
      </c>
      <c r="N4" s="7" t="s">
        <v>17</v>
      </c>
      <c r="O4" s="10"/>
    </row>
    <row r="5" ht="27.75" customHeight="1">
      <c r="A5" s="11">
        <v>1</v>
      </c>
      <c r="B5" s="33" t="s">
        <v>30</v>
      </c>
      <c r="C5" s="15" t="s">
        <v>19</v>
      </c>
      <c r="D5" s="34">
        <v>1</v>
      </c>
      <c r="E5" s="14">
        <v>1200</v>
      </c>
      <c r="F5" s="14">
        <v>1350</v>
      </c>
      <c r="G5" s="14">
        <v>1500</v>
      </c>
      <c r="H5" s="15">
        <f t="shared" ref="H5:H22" si="0">AVERAGE(E5:G5)</f>
        <v>1350</v>
      </c>
      <c r="I5" s="14">
        <f t="shared" ref="I5:I22" si="1">SQRT(((SUM((POWER(E5-H5,2)),(POWER(F5-H5,2)),(POWER(G5-H5,2)))/(COLUMNS(E5:G5)-1))))</f>
        <v>150</v>
      </c>
      <c r="J5" s="14">
        <f t="shared" ref="J5:J22" si="2">I5/H5*100</f>
        <v>11.111111111111111</v>
      </c>
      <c r="K5" s="16">
        <f t="shared" ref="K5:K22" si="3">((D5/3)*(SUM(E5:G5)))</f>
        <v>1350</v>
      </c>
      <c r="L5" s="16">
        <f t="shared" ref="L5:L22" si="4">K5/D5</f>
        <v>1350</v>
      </c>
      <c r="M5" s="16">
        <f t="shared" ref="M5:M22" si="5">ROUNDDOWN(L5,2)</f>
        <v>1350</v>
      </c>
      <c r="N5" s="16">
        <f t="shared" ref="N5:N22" si="6">M5*D5</f>
        <v>1350</v>
      </c>
      <c r="O5" s="10"/>
    </row>
    <row r="6" ht="25.5" customHeight="1">
      <c r="A6" s="11">
        <v>2</v>
      </c>
      <c r="B6" s="33" t="s">
        <v>31</v>
      </c>
      <c r="C6" s="15" t="s">
        <v>19</v>
      </c>
      <c r="D6" s="34">
        <v>1</v>
      </c>
      <c r="E6" s="14">
        <v>1500</v>
      </c>
      <c r="F6" s="14">
        <v>1650</v>
      </c>
      <c r="G6" s="14">
        <v>1800</v>
      </c>
      <c r="H6" s="15">
        <f t="shared" si="0"/>
        <v>1650</v>
      </c>
      <c r="I6" s="14">
        <f t="shared" si="1"/>
        <v>150</v>
      </c>
      <c r="J6" s="14">
        <f t="shared" si="2"/>
        <v>9.0909090909090917</v>
      </c>
      <c r="K6" s="16">
        <f t="shared" si="3"/>
        <v>1650</v>
      </c>
      <c r="L6" s="16">
        <f t="shared" si="4"/>
        <v>1650</v>
      </c>
      <c r="M6" s="16">
        <f t="shared" si="5"/>
        <v>1650</v>
      </c>
      <c r="N6" s="16">
        <f t="shared" si="6"/>
        <v>1650</v>
      </c>
      <c r="O6" s="10"/>
    </row>
    <row r="7" ht="30" customHeight="1">
      <c r="A7" s="11">
        <v>3</v>
      </c>
      <c r="B7" s="33" t="s">
        <v>32</v>
      </c>
      <c r="C7" s="35" t="s">
        <v>33</v>
      </c>
      <c r="D7" s="34">
        <v>1</v>
      </c>
      <c r="E7" s="14">
        <v>550</v>
      </c>
      <c r="F7" s="14">
        <v>600</v>
      </c>
      <c r="G7" s="14">
        <v>630</v>
      </c>
      <c r="H7" s="15">
        <f t="shared" si="0"/>
        <v>593.33333333333337</v>
      </c>
      <c r="I7" s="14">
        <f t="shared" si="1"/>
        <v>40.414518843273804</v>
      </c>
      <c r="J7" s="14">
        <f t="shared" si="2"/>
        <v>6.8114357601023263</v>
      </c>
      <c r="K7" s="16">
        <f t="shared" si="3"/>
        <v>593.33333333333326</v>
      </c>
      <c r="L7" s="16">
        <f t="shared" si="4"/>
        <v>593.33333333333326</v>
      </c>
      <c r="M7" s="16">
        <f t="shared" si="5"/>
        <v>593.33000000000004</v>
      </c>
      <c r="N7" s="16">
        <f t="shared" si="6"/>
        <v>593.33000000000004</v>
      </c>
      <c r="O7" s="10"/>
    </row>
    <row r="8" ht="39.75" customHeight="1">
      <c r="A8" s="11">
        <v>4</v>
      </c>
      <c r="B8" s="33" t="s">
        <v>34</v>
      </c>
      <c r="C8" s="15" t="s">
        <v>19</v>
      </c>
      <c r="D8" s="34">
        <v>1</v>
      </c>
      <c r="E8" s="14">
        <v>150</v>
      </c>
      <c r="F8" s="14">
        <v>175</v>
      </c>
      <c r="G8" s="14">
        <v>200</v>
      </c>
      <c r="H8" s="15">
        <f t="shared" si="0"/>
        <v>175</v>
      </c>
      <c r="I8" s="14">
        <f t="shared" si="1"/>
        <v>25</v>
      </c>
      <c r="J8" s="14">
        <f t="shared" si="2"/>
        <v>14.285714285714285</v>
      </c>
      <c r="K8" s="16">
        <f t="shared" si="3"/>
        <v>175</v>
      </c>
      <c r="L8" s="16">
        <f t="shared" si="4"/>
        <v>175</v>
      </c>
      <c r="M8" s="16">
        <f t="shared" si="5"/>
        <v>175</v>
      </c>
      <c r="N8" s="16">
        <f t="shared" si="6"/>
        <v>175</v>
      </c>
      <c r="O8" s="10"/>
    </row>
    <row r="9" ht="33" customHeight="1">
      <c r="A9" s="11">
        <v>5</v>
      </c>
      <c r="B9" s="33" t="s">
        <v>35</v>
      </c>
      <c r="C9" s="15" t="s">
        <v>19</v>
      </c>
      <c r="D9" s="34">
        <v>2</v>
      </c>
      <c r="E9" s="14">
        <v>2000</v>
      </c>
      <c r="F9" s="14">
        <v>2200</v>
      </c>
      <c r="G9" s="14">
        <v>2400</v>
      </c>
      <c r="H9" s="15">
        <f t="shared" si="0"/>
        <v>2200</v>
      </c>
      <c r="I9" s="14">
        <f t="shared" si="1"/>
        <v>200</v>
      </c>
      <c r="J9" s="14">
        <f t="shared" si="2"/>
        <v>9.0909090909090917</v>
      </c>
      <c r="K9" s="16">
        <f t="shared" si="3"/>
        <v>4400</v>
      </c>
      <c r="L9" s="16">
        <f t="shared" si="4"/>
        <v>2200</v>
      </c>
      <c r="M9" s="16">
        <f t="shared" si="5"/>
        <v>2200</v>
      </c>
      <c r="N9" s="16">
        <f t="shared" si="6"/>
        <v>4400</v>
      </c>
      <c r="O9" s="10"/>
    </row>
    <row r="10" ht="38.25" customHeight="1">
      <c r="A10" s="11">
        <v>6</v>
      </c>
      <c r="B10" s="33" t="s">
        <v>36</v>
      </c>
      <c r="C10" s="15" t="s">
        <v>19</v>
      </c>
      <c r="D10" s="34">
        <v>2</v>
      </c>
      <c r="E10" s="14">
        <v>1500</v>
      </c>
      <c r="F10" s="14">
        <v>1650</v>
      </c>
      <c r="G10" s="14">
        <v>1800</v>
      </c>
      <c r="H10" s="15">
        <f t="shared" si="0"/>
        <v>1650</v>
      </c>
      <c r="I10" s="14">
        <f t="shared" si="1"/>
        <v>150</v>
      </c>
      <c r="J10" s="14">
        <f t="shared" si="2"/>
        <v>9.0909090909090917</v>
      </c>
      <c r="K10" s="16">
        <f t="shared" si="3"/>
        <v>3300</v>
      </c>
      <c r="L10" s="16">
        <f t="shared" si="4"/>
        <v>1650</v>
      </c>
      <c r="M10" s="16">
        <f t="shared" si="5"/>
        <v>1650</v>
      </c>
      <c r="N10" s="16">
        <f t="shared" si="6"/>
        <v>3300</v>
      </c>
      <c r="O10" s="10"/>
    </row>
    <row r="11" ht="34.5" customHeight="1">
      <c r="A11" s="11">
        <v>7</v>
      </c>
      <c r="B11" s="33" t="s">
        <v>37</v>
      </c>
      <c r="C11" s="15" t="s">
        <v>19</v>
      </c>
      <c r="D11" s="34">
        <v>1</v>
      </c>
      <c r="E11" s="14">
        <v>2100</v>
      </c>
      <c r="F11" s="14">
        <v>2300</v>
      </c>
      <c r="G11" s="14">
        <v>2400</v>
      </c>
      <c r="H11" s="15">
        <f t="shared" si="0"/>
        <v>2266.6666666666665</v>
      </c>
      <c r="I11" s="14">
        <f t="shared" si="1"/>
        <v>152.75252316519467</v>
      </c>
      <c r="J11" s="14">
        <f t="shared" si="2"/>
        <v>6.7390819043468246</v>
      </c>
      <c r="K11" s="16">
        <f t="shared" si="3"/>
        <v>2266.6666666666665</v>
      </c>
      <c r="L11" s="16">
        <f t="shared" si="4"/>
        <v>2266.6666666666665</v>
      </c>
      <c r="M11" s="16">
        <f t="shared" si="5"/>
        <v>2266.6599999999999</v>
      </c>
      <c r="N11" s="16">
        <f t="shared" si="6"/>
        <v>2266.6599999999999</v>
      </c>
      <c r="O11" s="10"/>
    </row>
    <row r="12" ht="34.5" customHeight="1">
      <c r="A12" s="11">
        <v>8</v>
      </c>
      <c r="B12" s="33" t="s">
        <v>38</v>
      </c>
      <c r="C12" s="35" t="s">
        <v>33</v>
      </c>
      <c r="D12" s="34">
        <v>1</v>
      </c>
      <c r="E12" s="14">
        <v>600</v>
      </c>
      <c r="F12" s="14">
        <v>680</v>
      </c>
      <c r="G12" s="14">
        <v>750</v>
      </c>
      <c r="H12" s="15">
        <f>AVERAGE(E12:G12)</f>
        <v>676.66666666666663</v>
      </c>
      <c r="I12" s="14">
        <f>SQRT(((SUM((POWER(E12-H12,2)),(POWER(F12-H12,2)),(POWER(G12-H12,2)))/(COLUMNS(E12:G12)-1))))</f>
        <v>75.055534994651353</v>
      </c>
      <c r="J12" s="14">
        <f>I12/H12*100</f>
        <v>11.091950984431236</v>
      </c>
      <c r="K12" s="16">
        <f>((D12/3)*(SUM(E12:G12)))</f>
        <v>676.66666666666663</v>
      </c>
      <c r="L12" s="16">
        <f>K12/D12</f>
        <v>676.66666666666663</v>
      </c>
      <c r="M12" s="16">
        <f t="shared" si="5"/>
        <v>676.65999999999997</v>
      </c>
      <c r="N12" s="16">
        <f>M12*D12</f>
        <v>676.65999999999997</v>
      </c>
      <c r="O12" s="10"/>
    </row>
    <row r="13" ht="37.5" customHeight="1">
      <c r="A13" s="11">
        <v>9</v>
      </c>
      <c r="B13" s="33" t="s">
        <v>39</v>
      </c>
      <c r="C13" s="35" t="s">
        <v>33</v>
      </c>
      <c r="D13" s="34">
        <v>1</v>
      </c>
      <c r="E13" s="14">
        <v>600</v>
      </c>
      <c r="F13" s="14">
        <v>680</v>
      </c>
      <c r="G13" s="14">
        <v>750</v>
      </c>
      <c r="H13" s="15">
        <f t="shared" si="0"/>
        <v>676.66666666666663</v>
      </c>
      <c r="I13" s="14">
        <f t="shared" si="1"/>
        <v>75.055534994651353</v>
      </c>
      <c r="J13" s="14">
        <f t="shared" si="2"/>
        <v>11.091950984431236</v>
      </c>
      <c r="K13" s="16">
        <f t="shared" si="3"/>
        <v>676.66666666666663</v>
      </c>
      <c r="L13" s="16">
        <f t="shared" si="4"/>
        <v>676.66666666666663</v>
      </c>
      <c r="M13" s="16">
        <f t="shared" si="5"/>
        <v>676.65999999999997</v>
      </c>
      <c r="N13" s="16">
        <f t="shared" si="6"/>
        <v>676.65999999999997</v>
      </c>
      <c r="O13" s="10"/>
    </row>
    <row r="14" ht="37.5" customHeight="1">
      <c r="A14" s="11">
        <v>10</v>
      </c>
      <c r="B14" s="33" t="s">
        <v>40</v>
      </c>
      <c r="C14" s="15" t="s">
        <v>19</v>
      </c>
      <c r="D14" s="34">
        <v>1</v>
      </c>
      <c r="E14" s="14">
        <v>100</v>
      </c>
      <c r="F14" s="14">
        <v>120</v>
      </c>
      <c r="G14" s="14">
        <v>130</v>
      </c>
      <c r="H14" s="15">
        <f>AVERAGE(E14:G14)</f>
        <v>116.66666666666667</v>
      </c>
      <c r="I14" s="14">
        <f>SQRT(((SUM((POWER(E14-H14,2)),(POWER(F14-H14,2)),(POWER(G14-H14,2)))/(COLUMNS(E14:G14)-1))))</f>
        <v>15.275252316519467</v>
      </c>
      <c r="J14" s="14">
        <f>I14/H14*100</f>
        <v>13.093073414159543</v>
      </c>
      <c r="K14" s="16">
        <f>((D14/3)*(SUM(E14:G14)))</f>
        <v>116.66666666666666</v>
      </c>
      <c r="L14" s="16">
        <f>K14/D14</f>
        <v>116.66666666666666</v>
      </c>
      <c r="M14" s="16">
        <f t="shared" si="5"/>
        <v>116.66</v>
      </c>
      <c r="N14" s="16">
        <f>M14*D14</f>
        <v>116.66</v>
      </c>
      <c r="O14" s="10"/>
    </row>
    <row r="15" ht="37.5" customHeight="1">
      <c r="A15" s="11">
        <v>11</v>
      </c>
      <c r="B15" s="33" t="s">
        <v>40</v>
      </c>
      <c r="C15" s="15" t="s">
        <v>19</v>
      </c>
      <c r="D15" s="34">
        <v>1</v>
      </c>
      <c r="E15" s="14">
        <v>100</v>
      </c>
      <c r="F15" s="14">
        <v>120</v>
      </c>
      <c r="G15" s="14">
        <v>130</v>
      </c>
      <c r="H15" s="15">
        <f t="shared" si="0"/>
        <v>116.66666666666667</v>
      </c>
      <c r="I15" s="14">
        <f t="shared" si="1"/>
        <v>15.275252316519467</v>
      </c>
      <c r="J15" s="14">
        <f t="shared" si="2"/>
        <v>13.093073414159543</v>
      </c>
      <c r="K15" s="16">
        <f t="shared" si="3"/>
        <v>116.66666666666666</v>
      </c>
      <c r="L15" s="16">
        <f t="shared" si="4"/>
        <v>116.66666666666666</v>
      </c>
      <c r="M15" s="16">
        <f t="shared" si="5"/>
        <v>116.66</v>
      </c>
      <c r="N15" s="16">
        <f t="shared" si="6"/>
        <v>116.66</v>
      </c>
      <c r="O15" s="10"/>
    </row>
    <row r="16" ht="34.5" customHeight="1">
      <c r="A16" s="11">
        <v>12</v>
      </c>
      <c r="B16" s="33" t="s">
        <v>41</v>
      </c>
      <c r="C16" s="15" t="s">
        <v>19</v>
      </c>
      <c r="D16" s="34">
        <v>1</v>
      </c>
      <c r="E16" s="14">
        <v>350</v>
      </c>
      <c r="F16" s="14">
        <v>380</v>
      </c>
      <c r="G16" s="14">
        <v>400</v>
      </c>
      <c r="H16" s="15">
        <f t="shared" si="0"/>
        <v>376.66666666666669</v>
      </c>
      <c r="I16" s="14">
        <f t="shared" si="1"/>
        <v>25.16611478423583</v>
      </c>
      <c r="J16" s="14">
        <f t="shared" si="2"/>
        <v>6.6812694117440259</v>
      </c>
      <c r="K16" s="16">
        <f t="shared" si="3"/>
        <v>376.66666666666663</v>
      </c>
      <c r="L16" s="16">
        <f t="shared" si="4"/>
        <v>376.66666666666663</v>
      </c>
      <c r="M16" s="16">
        <f t="shared" si="5"/>
        <v>376.66000000000003</v>
      </c>
      <c r="N16" s="16">
        <f t="shared" si="6"/>
        <v>376.66000000000003</v>
      </c>
      <c r="O16" s="10"/>
    </row>
    <row r="17" ht="19.5" customHeight="1">
      <c r="A17" s="11">
        <v>13</v>
      </c>
      <c r="B17" s="33" t="s">
        <v>42</v>
      </c>
      <c r="C17" s="15" t="s">
        <v>19</v>
      </c>
      <c r="D17" s="34">
        <v>1</v>
      </c>
      <c r="E17" s="14">
        <v>200</v>
      </c>
      <c r="F17" s="14">
        <v>240</v>
      </c>
      <c r="G17" s="14">
        <v>270</v>
      </c>
      <c r="H17" s="15">
        <f t="shared" ref="H17:H21" si="7">AVERAGE(E17:G17)</f>
        <v>236.66666666666666</v>
      </c>
      <c r="I17" s="14">
        <f t="shared" ref="I17:I21" si="8">SQRT(((SUM((POWER(E17-H17,2)),(POWER(F17-H17,2)),(POWER(G17-H17,2)))/(COLUMNS(E17:G17)-1))))</f>
        <v>35.118845842842461</v>
      </c>
      <c r="J17" s="14">
        <f t="shared" ref="J17:J21" si="9">I17/H17*100</f>
        <v>14.838948947679913</v>
      </c>
      <c r="K17" s="16">
        <f t="shared" ref="K17:K21" si="10">((D17/3)*(SUM(E17:G17)))</f>
        <v>236.66666666666666</v>
      </c>
      <c r="L17" s="16">
        <f t="shared" ref="L17:L21" si="11">K17/D17</f>
        <v>236.66666666666666</v>
      </c>
      <c r="M17" s="16">
        <f t="shared" si="5"/>
        <v>236.66</v>
      </c>
      <c r="N17" s="16">
        <f t="shared" ref="N17:N21" si="12">M17*D17</f>
        <v>236.66</v>
      </c>
      <c r="O17" s="10"/>
    </row>
    <row r="18" ht="24" customHeight="1">
      <c r="A18" s="11">
        <v>14</v>
      </c>
      <c r="B18" s="33" t="s">
        <v>43</v>
      </c>
      <c r="C18" s="15" t="s">
        <v>19</v>
      </c>
      <c r="D18" s="34">
        <v>1</v>
      </c>
      <c r="E18" s="14">
        <v>1600</v>
      </c>
      <c r="F18" s="14">
        <v>1800</v>
      </c>
      <c r="G18" s="14">
        <v>1900</v>
      </c>
      <c r="H18" s="15">
        <f t="shared" si="7"/>
        <v>1766.6666666666667</v>
      </c>
      <c r="I18" s="14">
        <f t="shared" si="8"/>
        <v>152.75252316519467</v>
      </c>
      <c r="J18" s="14">
        <f t="shared" si="9"/>
        <v>8.6463692357657358</v>
      </c>
      <c r="K18" s="16">
        <f t="shared" si="10"/>
        <v>1766.6666666666665</v>
      </c>
      <c r="L18" s="16">
        <f t="shared" si="11"/>
        <v>1766.6666666666665</v>
      </c>
      <c r="M18" s="16">
        <f t="shared" si="5"/>
        <v>1766.6600000000001</v>
      </c>
      <c r="N18" s="16">
        <f t="shared" si="12"/>
        <v>1766.6600000000001</v>
      </c>
      <c r="O18" s="10"/>
    </row>
    <row r="19" ht="21.75" customHeight="1">
      <c r="A19" s="11">
        <v>15</v>
      </c>
      <c r="B19" s="33" t="s">
        <v>44</v>
      </c>
      <c r="C19" s="15" t="s">
        <v>19</v>
      </c>
      <c r="D19" s="34">
        <v>1</v>
      </c>
      <c r="E19" s="14">
        <v>110</v>
      </c>
      <c r="F19" s="14">
        <v>130</v>
      </c>
      <c r="G19" s="14">
        <v>140</v>
      </c>
      <c r="H19" s="15">
        <f t="shared" si="7"/>
        <v>126.66666666666667</v>
      </c>
      <c r="I19" s="14">
        <f t="shared" si="8"/>
        <v>15.275252316519467</v>
      </c>
      <c r="J19" s="14">
        <f t="shared" si="9"/>
        <v>12.059409723568001</v>
      </c>
      <c r="K19" s="16">
        <f t="shared" si="10"/>
        <v>126.66666666666666</v>
      </c>
      <c r="L19" s="16">
        <f t="shared" si="11"/>
        <v>126.66666666666666</v>
      </c>
      <c r="M19" s="16">
        <f t="shared" si="5"/>
        <v>126.66</v>
      </c>
      <c r="N19" s="16">
        <f t="shared" si="12"/>
        <v>126.66</v>
      </c>
      <c r="O19" s="10"/>
    </row>
    <row r="20" ht="19.5" customHeight="1">
      <c r="A20" s="11">
        <v>16</v>
      </c>
      <c r="B20" s="33" t="s">
        <v>45</v>
      </c>
      <c r="C20" s="15" t="s">
        <v>19</v>
      </c>
      <c r="D20" s="34">
        <v>1</v>
      </c>
      <c r="E20" s="14">
        <v>50</v>
      </c>
      <c r="F20" s="14">
        <v>70</v>
      </c>
      <c r="G20" s="14">
        <v>80</v>
      </c>
      <c r="H20" s="15">
        <f t="shared" si="7"/>
        <v>66.666666666666671</v>
      </c>
      <c r="I20" s="14">
        <f t="shared" si="8"/>
        <v>15.275252316519467</v>
      </c>
      <c r="J20" s="14">
        <f t="shared" si="9"/>
        <v>22.912878474779198</v>
      </c>
      <c r="K20" s="16">
        <f t="shared" si="10"/>
        <v>66.666666666666657</v>
      </c>
      <c r="L20" s="16">
        <f t="shared" si="11"/>
        <v>66.666666666666657</v>
      </c>
      <c r="M20" s="16">
        <f t="shared" si="5"/>
        <v>66.659999999999997</v>
      </c>
      <c r="N20" s="16">
        <f t="shared" si="12"/>
        <v>66.659999999999997</v>
      </c>
      <c r="O20" s="10"/>
    </row>
    <row r="21" ht="19.5" customHeight="1">
      <c r="A21" s="11">
        <v>17</v>
      </c>
      <c r="B21" s="33" t="s">
        <v>46</v>
      </c>
      <c r="C21" s="15" t="s">
        <v>19</v>
      </c>
      <c r="D21" s="34">
        <v>1</v>
      </c>
      <c r="E21" s="14">
        <v>130</v>
      </c>
      <c r="F21" s="14">
        <v>150</v>
      </c>
      <c r="G21" s="14">
        <v>180</v>
      </c>
      <c r="H21" s="15">
        <f t="shared" si="7"/>
        <v>153.33333333333334</v>
      </c>
      <c r="I21" s="14">
        <f t="shared" si="8"/>
        <v>25.166114784235834</v>
      </c>
      <c r="J21" s="14">
        <f t="shared" si="9"/>
        <v>16.412683554936415</v>
      </c>
      <c r="K21" s="16">
        <f t="shared" si="10"/>
        <v>153.33333333333331</v>
      </c>
      <c r="L21" s="16">
        <f t="shared" si="11"/>
        <v>153.33333333333331</v>
      </c>
      <c r="M21" s="16">
        <f t="shared" si="5"/>
        <v>153.33000000000001</v>
      </c>
      <c r="N21" s="16">
        <f t="shared" si="12"/>
        <v>153.33000000000001</v>
      </c>
      <c r="O21" s="10"/>
    </row>
    <row r="22" ht="35.25" customHeight="1">
      <c r="A22" s="11">
        <v>18</v>
      </c>
      <c r="B22" s="33" t="s">
        <v>47</v>
      </c>
      <c r="C22" s="35" t="s">
        <v>33</v>
      </c>
      <c r="D22" s="34">
        <v>1</v>
      </c>
      <c r="E22" s="14">
        <v>3000</v>
      </c>
      <c r="F22" s="14">
        <v>3300</v>
      </c>
      <c r="G22" s="14">
        <v>3500</v>
      </c>
      <c r="H22" s="15">
        <f t="shared" si="0"/>
        <v>3266.6666666666665</v>
      </c>
      <c r="I22" s="14">
        <f t="shared" si="1"/>
        <v>251.66114784235833</v>
      </c>
      <c r="J22" s="14">
        <f t="shared" si="2"/>
        <v>7.7039126890517871</v>
      </c>
      <c r="K22" s="16">
        <f t="shared" si="3"/>
        <v>3266.6666666666665</v>
      </c>
      <c r="L22" s="16">
        <f t="shared" si="4"/>
        <v>3266.6666666666665</v>
      </c>
      <c r="M22" s="16">
        <f t="shared" si="5"/>
        <v>3266.6599999999999</v>
      </c>
      <c r="N22" s="16">
        <f t="shared" si="6"/>
        <v>3266.6599999999999</v>
      </c>
      <c r="O22" s="10"/>
    </row>
    <row r="23" ht="14.25" customHeight="1">
      <c r="O23" s="10"/>
    </row>
    <row r="24" ht="15" customHeight="1">
      <c r="O24" s="25"/>
    </row>
    <row r="25" ht="18" customHeight="1">
      <c r="A25" s="18"/>
      <c r="B25" s="19"/>
      <c r="C25" s="20"/>
      <c r="D25" s="21"/>
      <c r="E25" s="22"/>
      <c r="F25" s="22"/>
      <c r="G25" s="22"/>
      <c r="H25" s="23"/>
      <c r="I25" s="24"/>
      <c r="J25" s="24"/>
      <c r="K25" s="16" t="s">
        <v>20</v>
      </c>
      <c r="L25" s="16"/>
      <c r="M25" s="16"/>
      <c r="N25" s="16">
        <f>SUM(N5:N22)</f>
        <v>21314.920000000002</v>
      </c>
      <c r="O25" s="25"/>
    </row>
    <row r="26" s="26" customFormat="1" ht="52.5" customHeight="1">
      <c r="A26" s="36" t="s">
        <v>48</v>
      </c>
      <c r="B26" s="36"/>
      <c r="C26" s="36"/>
      <c r="D26" s="36"/>
      <c r="E26" s="36"/>
      <c r="F26" s="36"/>
      <c r="G26" s="36"/>
      <c r="H26" s="36"/>
      <c r="I26" s="36"/>
      <c r="J26" s="37"/>
      <c r="K26" s="38"/>
      <c r="L26" s="38"/>
      <c r="M26" s="38"/>
      <c r="N26" s="37"/>
    </row>
    <row r="28" ht="30" customHeight="1">
      <c r="A28" s="29" t="s">
        <v>49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</row>
    <row r="29" ht="15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</row>
    <row r="30" ht="24" customHeight="1">
      <c r="A30" s="39"/>
    </row>
    <row r="31" ht="15" customHeight="1">
      <c r="A31" s="31" t="s">
        <v>50</v>
      </c>
      <c r="B31" s="40"/>
      <c r="C31" s="40"/>
      <c r="D31" s="40"/>
      <c r="E31" s="41"/>
      <c r="F31" s="42"/>
      <c r="G31" s="42"/>
      <c r="H31" s="43"/>
      <c r="I31" s="43"/>
      <c r="J31" s="40" t="s">
        <v>51</v>
      </c>
      <c r="K31" s="44"/>
    </row>
    <row r="32" ht="15" customHeight="1">
      <c r="A32" s="40" t="s">
        <v>52</v>
      </c>
      <c r="B32" s="40"/>
      <c r="C32" s="40"/>
      <c r="D32" s="45"/>
      <c r="E32" s="41"/>
      <c r="F32" s="46"/>
      <c r="G32" s="47"/>
      <c r="H32" s="47"/>
      <c r="I32" s="47"/>
      <c r="J32" s="48"/>
      <c r="K32" s="29"/>
      <c r="L32" s="29"/>
      <c r="M32" s="29"/>
      <c r="N32" s="29"/>
      <c r="O32" s="29"/>
    </row>
    <row r="33" s="1" customFormat="1" ht="27.75" customHeight="1">
      <c r="A33" s="31" t="s">
        <v>53</v>
      </c>
      <c r="B33" s="31"/>
      <c r="C33" s="31"/>
      <c r="D33" s="49"/>
      <c r="E33" s="49"/>
      <c r="F33" s="42"/>
      <c r="G33" s="42"/>
      <c r="H33" s="47"/>
      <c r="I33" s="47"/>
      <c r="J33" s="48" t="s">
        <v>54</v>
      </c>
    </row>
    <row r="34" s="48" customFormat="1" ht="15">
      <c r="A34" s="31"/>
      <c r="B34" s="50"/>
      <c r="C34" s="31"/>
      <c r="D34" s="49"/>
      <c r="E34" s="49"/>
      <c r="F34" s="46"/>
      <c r="G34" s="47"/>
      <c r="H34" s="47"/>
      <c r="I34" s="47"/>
    </row>
    <row r="35" s="48" customFormat="1" ht="15.75" customHeight="1">
      <c r="A35" s="51" t="s">
        <v>55</v>
      </c>
      <c r="B35" s="51"/>
      <c r="C35" s="51"/>
      <c r="D35" s="51"/>
      <c r="E35" s="51"/>
      <c r="F35" s="52"/>
      <c r="G35" s="52"/>
      <c r="H35" s="45"/>
      <c r="I35" s="45"/>
      <c r="J35" s="45" t="s">
        <v>56</v>
      </c>
      <c r="K35" s="53"/>
    </row>
    <row r="38" ht="15">
      <c r="B38" s="54"/>
    </row>
    <row r="39" ht="15">
      <c r="B39" s="54"/>
    </row>
    <row r="40" ht="15">
      <c r="B40" s="54"/>
    </row>
    <row r="41" ht="15">
      <c r="B41" s="54"/>
    </row>
    <row r="42" ht="15">
      <c r="B42" s="54"/>
    </row>
    <row r="43" ht="15">
      <c r="B43" s="54"/>
    </row>
    <row r="44" ht="15">
      <c r="B44" s="54"/>
    </row>
    <row r="45" ht="15">
      <c r="B45" s="54"/>
    </row>
    <row r="46" ht="15">
      <c r="B46" s="54"/>
    </row>
  </sheetData>
  <mergeCells count="17">
    <mergeCell ref="L1:O1"/>
    <mergeCell ref="A2:N2"/>
    <mergeCell ref="A3:A4"/>
    <mergeCell ref="B3:B4"/>
    <mergeCell ref="C3:C4"/>
    <mergeCell ref="D3:D4"/>
    <mergeCell ref="E3:G3"/>
    <mergeCell ref="H3:J3"/>
    <mergeCell ref="K3:O3"/>
    <mergeCell ref="K25:M25"/>
    <mergeCell ref="A26:I26"/>
    <mergeCell ref="A28:O28"/>
    <mergeCell ref="A31:D31"/>
    <mergeCell ref="J31:K31"/>
    <mergeCell ref="A32:B32"/>
    <mergeCell ref="A33:E33"/>
    <mergeCell ref="A35:E35"/>
  </mergeCells>
  <printOptions headings="0" gridLines="0"/>
  <pageMargins left="0.70866099999999987" right="0.70866099999999987" top="0.748031" bottom="0.748031" header="0.31496099999999999" footer="0.31496099999999999"/>
  <pageSetup paperSize="9" scale="7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Р7-Офис/2026.2.1.2269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расчетчик НМЦК</dc:title>
  <dc:creator>KSV</dc:creator>
  <cp:lastModifiedBy>mashinskij_sa</cp:lastModifiedBy>
  <cp:revision>5</cp:revision>
  <dcterms:created xsi:type="dcterms:W3CDTF">2014-01-15T18:15:00Z</dcterms:created>
  <dcterms:modified xsi:type="dcterms:W3CDTF">2026-09-02T03:52:18Z</dcterms:modified>
  <cp:version>983040</cp:version>
</cp:coreProperties>
</file>