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U\Desktop\"/>
    </mc:Choice>
  </mc:AlternateContent>
  <xr:revisionPtr revIDLastSave="0" documentId="8_{3B0A0F7F-2F87-4586-BB32-52D669069190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Титул" sheetId="1" r:id="rId1"/>
    <sheet name="Коэф вар" sheetId="2" r:id="rId2"/>
    <sheet name="НМЦ " sheetId="4" r:id="rId3"/>
  </sheets>
  <definedNames>
    <definedName name="_xlnm.Print_Area" localSheetId="2">'НМЦ 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L13" i="4"/>
  <c r="M13" i="4"/>
  <c r="N13" i="4"/>
  <c r="N3" i="4"/>
  <c r="N4" i="4"/>
  <c r="N5" i="4"/>
  <c r="N6" i="4"/>
  <c r="N7" i="4"/>
  <c r="N8" i="4"/>
  <c r="N9" i="4"/>
  <c r="N10" i="4"/>
  <c r="N11" i="4"/>
  <c r="M3" i="4"/>
  <c r="M4" i="4"/>
  <c r="M5" i="4"/>
  <c r="M6" i="4"/>
  <c r="M7" i="4"/>
  <c r="M8" i="4"/>
  <c r="M9" i="4"/>
  <c r="M10" i="4"/>
  <c r="M11" i="4"/>
  <c r="L3" i="4"/>
  <c r="L4" i="4"/>
  <c r="L5" i="4"/>
  <c r="L6" i="4"/>
  <c r="L7" i="4"/>
  <c r="L8" i="4"/>
  <c r="L9" i="4"/>
  <c r="L10" i="4"/>
  <c r="L11" i="4"/>
  <c r="K3" i="4"/>
  <c r="K4" i="4"/>
  <c r="K5" i="4"/>
  <c r="K6" i="4"/>
  <c r="K7" i="4"/>
  <c r="K8" i="4"/>
  <c r="K9" i="4"/>
  <c r="K10" i="4"/>
  <c r="K11" i="4"/>
  <c r="J3" i="4"/>
  <c r="J4" i="4"/>
  <c r="J5" i="4"/>
  <c r="J6" i="4"/>
  <c r="J7" i="4"/>
  <c r="J8" i="4"/>
  <c r="J9" i="4"/>
  <c r="J10" i="4"/>
  <c r="J11" i="4"/>
  <c r="I3" i="4"/>
  <c r="I4" i="4"/>
  <c r="I5" i="4"/>
  <c r="I6" i="4"/>
  <c r="I7" i="4"/>
  <c r="I8" i="4"/>
  <c r="I9" i="4"/>
  <c r="I10" i="4"/>
  <c r="I11" i="4"/>
  <c r="H3" i="4"/>
  <c r="H4" i="4"/>
  <c r="H5" i="4"/>
  <c r="H6" i="4"/>
  <c r="H7" i="4"/>
  <c r="H8" i="4"/>
  <c r="H9" i="4"/>
  <c r="H10" i="4"/>
  <c r="H11" i="4"/>
  <c r="N2" i="4"/>
  <c r="H2" i="4"/>
  <c r="J2" i="4" s="1"/>
  <c r="M2" i="4"/>
  <c r="L2" i="4"/>
  <c r="I2" i="4" l="1"/>
  <c r="K2" i="4"/>
  <c r="AJ20" i="2"/>
  <c r="DQ9" i="1"/>
  <c r="K12" i="4" l="1"/>
  <c r="J12" i="4"/>
  <c r="I12" i="4"/>
</calcChain>
</file>

<file path=xl/sharedStrings.xml><?xml version="1.0" encoding="utf-8"?>
<sst xmlns="http://schemas.openxmlformats.org/spreadsheetml/2006/main" count="126" uniqueCount="82">
  <si>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</si>
  <si>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</si>
  <si>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</si>
  <si>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</si>
  <si>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Работник контрактной службы/контрактный управляющий:</t>
  </si>
  <si>
    <t>(должность)</t>
  </si>
  <si>
    <t>ФИО исполнителя/контактный телефон</t>
  </si>
  <si>
    <t>где:</t>
  </si>
  <si>
    <t>=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</si>
  <si>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b/>
        <sz val="14"/>
        <color indexed="8"/>
        <rFont val="Times New Roman"/>
        <family val="1"/>
        <charset val="204"/>
      </rPr>
      <t>Товар является</t>
    </r>
  </si>
  <si>
    <t>2.</t>
  </si>
  <si>
    <t>√</t>
  </si>
  <si>
    <t>х</t>
  </si>
  <si>
    <t>%</t>
  </si>
  <si>
    <t>НМЦК</t>
  </si>
  <si>
    <t>(</t>
  </si>
  <si>
    <t>)</t>
  </si>
  <si>
    <t>Дата подготовки обоснования НМЦК:</t>
  </si>
  <si>
    <t>(подпись)</t>
  </si>
  <si>
    <t>(расшифровка подписи)</t>
  </si>
  <si>
    <t>Коэффициент вариации цены определяется по следующей формуле:</t>
  </si>
  <si>
    <t>Расчет коффициента вариации.</t>
  </si>
  <si>
    <t>s</t>
  </si>
  <si>
    <t>-</t>
  </si>
  <si>
    <t>&lt;</t>
  </si>
  <si>
    <t>ц</t>
  </si>
  <si>
    <t>&gt;</t>
  </si>
  <si>
    <t>коэффициент вариации цены;</t>
  </si>
  <si>
    <t>Σ</t>
  </si>
  <si>
    <t>n</t>
  </si>
  <si>
    <t>i</t>
  </si>
  <si>
    <t>среднее квадратичное отклонение</t>
  </si>
  <si>
    <t>средняя арифметическая величина цены единицы товара, работы, услуги;</t>
  </si>
  <si>
    <t>количество значений, используемых  в расчете.</t>
  </si>
  <si>
    <t>Приложение к расчету НМЦК</t>
  </si>
  <si>
    <t xml:space="preserve">(п.п. 3.21.2 Приказ Минэкономразвития России </t>
  </si>
  <si>
    <t xml:space="preserve">от 02.10.2013 N 567 "Об утверждении Методических рекомендаций по применению методов определения начальной </t>
  </si>
  <si>
    <t xml:space="preserve">(максимальной) цены контракта, цены контракта, заключаемого с единственным поставщиком (подрядчиком, </t>
  </si>
  <si>
    <t>исполнителем)")</t>
  </si>
  <si>
    <t>V</t>
  </si>
  <si>
    <t>V - количество (объем) закупаемого товара (работы, услуги);</t>
  </si>
  <si>
    <t>№</t>
  </si>
  <si>
    <t>Наименование товара</t>
  </si>
  <si>
    <t>НМЦ</t>
  </si>
  <si>
    <t>Начальная максимальная цена контракта</t>
  </si>
  <si>
    <r>
      <t xml:space="preserve"> Средняя цена, </t>
    </r>
    <r>
      <rPr>
        <b/>
        <i/>
        <sz val="10"/>
        <rFont val="Times New Roman"/>
        <family val="1"/>
        <charset val="204"/>
      </rPr>
      <t>Ц</t>
    </r>
  </si>
  <si>
    <r>
      <t xml:space="preserve">Среднее квадратичное отклонение, </t>
    </r>
    <r>
      <rPr>
        <b/>
        <i/>
        <sz val="16"/>
        <rFont val="Times New Roman"/>
        <family val="1"/>
        <charset val="204"/>
      </rPr>
      <t>σ</t>
    </r>
  </si>
  <si>
    <r>
      <t>Коэффициент вариации,</t>
    </r>
    <r>
      <rPr>
        <b/>
        <i/>
        <sz val="16"/>
        <rFont val="Times New Roman"/>
        <family val="1"/>
        <charset val="204"/>
      </rPr>
      <t xml:space="preserve"> ν</t>
    </r>
  </si>
  <si>
    <r>
      <t>i=1</t>
    </r>
    <r>
      <rPr>
        <sz val="12"/>
        <color indexed="8"/>
        <rFont val="Times New Roman"/>
        <family val="1"/>
        <charset val="204"/>
      </rPr>
      <t/>
    </r>
  </si>
  <si>
    <r>
      <t xml:space="preserve">n </t>
    </r>
    <r>
      <rPr>
        <sz val="13"/>
        <color indexed="8"/>
        <rFont val="Times New Roman"/>
        <family val="1"/>
        <charset val="204"/>
      </rPr>
      <t>- 1</t>
    </r>
  </si>
  <si>
    <r>
      <t xml:space="preserve">цена единицы товара, работы, услуги, указанная в источнике с номером </t>
    </r>
    <r>
      <rPr>
        <i/>
        <sz val="13"/>
        <color indexed="8"/>
        <rFont val="Times New Roman"/>
        <family val="1"/>
        <charset val="204"/>
      </rPr>
      <t>i;</t>
    </r>
  </si>
  <si>
    <r>
      <t>НМЦК</t>
    </r>
    <r>
      <rPr>
        <b/>
        <vertAlign val="subscript"/>
        <sz val="13"/>
        <color indexed="8"/>
        <rFont val="Times New Roman"/>
        <family val="1"/>
        <charset val="204"/>
      </rPr>
      <t>рын</t>
    </r>
    <r>
      <rPr>
        <b/>
        <sz val="13"/>
        <color indexed="8"/>
        <rFont val="Times New Roman"/>
        <family val="1"/>
        <charset val="204"/>
      </rPr>
      <t xml:space="preserve"> определяется по формуле</t>
    </r>
  </si>
  <si>
    <r>
      <t>НМЦК</t>
    </r>
    <r>
      <rPr>
        <vertAlign val="subscript"/>
        <sz val="13"/>
        <color indexed="8"/>
        <rFont val="Calibri"/>
        <family val="2"/>
        <charset val="204"/>
      </rPr>
      <t>рын</t>
    </r>
  </si>
  <si>
    <r>
      <t>i</t>
    </r>
    <r>
      <rPr>
        <vertAlign val="subscript"/>
        <sz val="13"/>
        <color indexed="8"/>
        <rFont val="GulimChe"/>
        <family val="3"/>
        <charset val="204"/>
      </rPr>
      <t>=1</t>
    </r>
  </si>
  <si>
    <r>
      <t xml:space="preserve">n </t>
    </r>
    <r>
      <rPr>
        <sz val="13"/>
        <color indexed="8"/>
        <rFont val="Times New Roman"/>
        <family val="1"/>
        <charset val="204"/>
      </rPr>
      <t>- количество значений, используемых в расчете;</t>
    </r>
  </si>
  <si>
    <r>
      <t xml:space="preserve">i </t>
    </r>
    <r>
      <rPr>
        <sz val="13"/>
        <color indexed="8"/>
        <rFont val="Times New Roman"/>
        <family val="1"/>
        <charset val="204"/>
      </rPr>
      <t>- номер источника ценовой информации;</t>
    </r>
  </si>
  <si>
    <r>
      <t>ц</t>
    </r>
    <r>
      <rPr>
        <vertAlign val="subscript"/>
        <sz val="13"/>
        <color indexed="8"/>
        <rFont val="Times New Roman"/>
        <family val="1"/>
        <charset val="204"/>
      </rPr>
      <t xml:space="preserve">i  - цена единицы товара, работы, услуги, представленная в источнике с номером i, скорректированная с учетом коэффициентов (индексов),
</t>
    </r>
  </si>
  <si>
    <t>Обоснование начальной (максимальной) цены контракта</t>
  </si>
  <si>
    <t xml:space="preserve">Приложение №2
</t>
  </si>
  <si>
    <t xml:space="preserve">                                                         ФКУ БМтиВС УФСИН России по Республике Марий Эл</t>
  </si>
  <si>
    <t>Кол-во</t>
  </si>
  <si>
    <t>Ед изм</t>
  </si>
  <si>
    <t>Сумма поставщика №1</t>
  </si>
  <si>
    <t>Сумма поставщика №2</t>
  </si>
  <si>
    <t>Сумма поставщика №3</t>
  </si>
  <si>
    <t>Поставка товара, выполнение работ, оказание услуг</t>
  </si>
  <si>
    <t>Поставщик 1</t>
  </si>
  <si>
    <t>Поставщик 2</t>
  </si>
  <si>
    <t>Поставщик 3</t>
  </si>
  <si>
    <t xml:space="preserve">                                                                            8 (8362) 68-65-13</t>
  </si>
  <si>
    <t>29,70*</t>
  </si>
  <si>
    <t xml:space="preserve">Стол руководителя </t>
  </si>
  <si>
    <t>Приставка</t>
  </si>
  <si>
    <t>Тумба 3 ящика с замком</t>
  </si>
  <si>
    <t>Тумба с дверкой</t>
  </si>
  <si>
    <t xml:space="preserve">Тумба многофункциональная </t>
  </si>
  <si>
    <t>Стеллаж закрытый  64 531</t>
  </si>
  <si>
    <t>Стеллаж закрытый  64 533</t>
  </si>
  <si>
    <t>Стеллаж угловой</t>
  </si>
  <si>
    <t>Шкаф для одежды большой с замком</t>
  </si>
  <si>
    <t xml:space="preserve">Офисное кресло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</si>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</sst>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-* #,##0.00\ _₽_-;\-* #,##0.00\ _₽_-;_-* &quot;-&quot;??\ _₽_-;_-@_-"/>
    <numFmt numFmtId="166" formatCode="[$-F800]dddd\,\ mmmm\ dd\,\ yyyy"/>
    <numFmt numFmtId="167" formatCode="0.00;[Red]0.00"/>
    <numFmt numFmtId="168" formatCode="#,##0.00&quot;р.&quot;;[Red]#,##0.00&quot;р.&quot;"/>
    <numFmt numFmtId="169" formatCode="_-* #,##0.0000\ _₽_-;\-* #,##0.0000\ _₽_-;_-* &quot;-&quot;??\ _₽_-;_-@_-"/>
    <numFmt numFmtId="170" formatCode="_-* #,##0_р_._-;\-* #,##0_р_._-;_-* &quot;-&quot;??_р_._-;_-@_-"/>
    <numFmt numFmtId="171" formatCode="0.00000"/>
  </numFmts>
  <fonts count="4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25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Symbol"/>
      <family val="1"/>
      <charset val="2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vertAlign val="subscript"/>
      <sz val="13"/>
      <color indexed="8"/>
      <name val="Times New Roman"/>
      <family val="1"/>
      <charset val="204"/>
    </font>
    <font>
      <vertAlign val="subscript"/>
      <sz val="13"/>
      <color indexed="8"/>
      <name val="Calibri"/>
      <family val="2"/>
      <charset val="204"/>
    </font>
    <font>
      <i/>
      <vertAlign val="superscript"/>
      <sz val="13"/>
      <color indexed="8"/>
      <name val="GulimChe"/>
      <family val="3"/>
      <charset val="204"/>
    </font>
    <font>
      <i/>
      <sz val="13"/>
      <color indexed="8"/>
      <name val="Calibri"/>
      <family val="2"/>
      <charset val="204"/>
    </font>
    <font>
      <i/>
      <vertAlign val="subscript"/>
      <sz val="13"/>
      <color indexed="8"/>
      <name val="GulimChe"/>
      <family val="3"/>
      <charset val="204"/>
    </font>
    <font>
      <vertAlign val="subscript"/>
      <sz val="13"/>
      <color indexed="8"/>
      <name val="GulimChe"/>
      <family val="3"/>
      <charset val="204"/>
    </font>
    <font>
      <vertAlign val="subscript"/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sz val="24"/>
      <color indexed="8"/>
      <name val="GulimChe"/>
      <family val="3"/>
      <charset val="204"/>
    </font>
    <font>
      <sz val="26"/>
      <color indexed="8"/>
      <name val="Century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164" fontId="36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0" borderId="0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0" fillId="0" borderId="0" xfId="0" applyBorder="1" applyAlignment="1">
      <alignment vertical="center"/>
    </xf>
    <xf numFmtId="0" fontId="11" fillId="0" borderId="0" xfId="1"/>
    <xf numFmtId="0" fontId="0" fillId="0" borderId="7" xfId="0" applyBorder="1"/>
    <xf numFmtId="0" fontId="0" fillId="0" borderId="8" xfId="0" applyBorder="1"/>
    <xf numFmtId="0" fontId="9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21" fillId="0" borderId="0" xfId="0" applyFont="1" applyBorder="1"/>
    <xf numFmtId="0" fontId="9" fillId="0" borderId="2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3" xfId="1" applyFont="1" applyBorder="1" applyAlignment="1">
      <alignment horizontal="center" vertical="center" wrapText="1"/>
    </xf>
    <xf numFmtId="0" fontId="11" fillId="0" borderId="0" xfId="1" applyAlignment="1">
      <alignment vertical="center"/>
    </xf>
    <xf numFmtId="0" fontId="13" fillId="0" borderId="3" xfId="1" applyFont="1" applyBorder="1" applyAlignment="1">
      <alignment horizontal="center" vertical="center" wrapText="1"/>
    </xf>
    <xf numFmtId="0" fontId="11" fillId="0" borderId="0" xfId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164" fontId="12" fillId="0" borderId="3" xfId="2" applyFont="1" applyBorder="1" applyAlignment="1">
      <alignment vertical="center" wrapText="1"/>
    </xf>
    <xf numFmtId="164" fontId="12" fillId="0" borderId="3" xfId="2" applyFont="1" applyBorder="1" applyAlignment="1">
      <alignment wrapText="1"/>
    </xf>
    <xf numFmtId="0" fontId="33" fillId="0" borderId="0" xfId="1" applyFont="1" applyAlignment="1"/>
    <xf numFmtId="0" fontId="37" fillId="0" borderId="0" xfId="0" applyFont="1"/>
    <xf numFmtId="169" fontId="11" fillId="0" borderId="0" xfId="1" applyNumberFormat="1"/>
    <xf numFmtId="170" fontId="35" fillId="0" borderId="3" xfId="2" applyNumberFormat="1" applyFont="1" applyBorder="1" applyAlignment="1">
      <alignment vertical="center" wrapText="1"/>
    </xf>
    <xf numFmtId="164" fontId="35" fillId="3" borderId="3" xfId="2" applyFont="1" applyFill="1" applyBorder="1" applyAlignment="1">
      <alignment vertical="center" wrapText="1"/>
    </xf>
    <xf numFmtId="164" fontId="12" fillId="3" borderId="3" xfId="2" applyFont="1" applyFill="1" applyBorder="1" applyAlignment="1">
      <alignment vertical="center" wrapText="1"/>
    </xf>
    <xf numFmtId="0" fontId="12" fillId="0" borderId="0" xfId="1" applyFont="1" applyAlignment="1">
      <alignment horizont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3" xfId="1" applyFont="1" applyBorder="1" applyAlignment="1">
      <alignment wrapText="1"/>
    </xf>
    <xf numFmtId="165" fontId="12" fillId="0" borderId="3" xfId="1" applyNumberFormat="1" applyFont="1" applyBorder="1" applyAlignment="1">
      <alignment wrapText="1"/>
    </xf>
    <xf numFmtId="0" fontId="12" fillId="0" borderId="3" xfId="1" applyFont="1" applyBorder="1" applyAlignment="1">
      <alignment horizontal="center" wrapText="1"/>
    </xf>
    <xf numFmtId="164" fontId="12" fillId="0" borderId="3" xfId="1" applyNumberFormat="1" applyFont="1" applyBorder="1" applyAlignment="1">
      <alignment horizontal="center" wrapText="1"/>
    </xf>
    <xf numFmtId="0" fontId="38" fillId="0" borderId="3" xfId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165" fontId="11" fillId="0" borderId="0" xfId="1" applyNumberFormat="1"/>
    <xf numFmtId="171" fontId="12" fillId="0" borderId="0" xfId="1" applyNumberFormat="1" applyFont="1" applyAlignment="1">
      <alignment horizontal="center" wrapText="1"/>
    </xf>
    <xf numFmtId="0" fontId="39" fillId="0" borderId="3" xfId="0" applyFont="1" applyBorder="1" applyAlignment="1">
      <alignment horizontal="center" vertical="center" wrapText="1"/>
    </xf>
    <xf numFmtId="0" fontId="15" fillId="0" borderId="6" xfId="1" applyFont="1" applyBorder="1" applyAlignment="1"/>
    <xf numFmtId="0" fontId="12" fillId="0" borderId="0" xfId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distributed"/>
    </xf>
    <xf numFmtId="0" fontId="6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13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14" fontId="1" fillId="3" borderId="2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168" fontId="16" fillId="0" borderId="1" xfId="0" applyNumberFormat="1" applyFont="1" applyBorder="1" applyAlignment="1">
      <alignment horizontal="left" vertical="center"/>
    </xf>
    <xf numFmtId="168" fontId="16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2" fontId="16" fillId="0" borderId="2" xfId="0" applyNumberFormat="1" applyFont="1" applyBorder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wrapText="1"/>
    </xf>
    <xf numFmtId="0" fontId="3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6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9" fontId="9" fillId="0" borderId="0" xfId="0" applyNumberFormat="1" applyFont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8" fontId="30" fillId="0" borderId="0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7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15" fillId="0" borderId="4" xfId="1" applyFont="1" applyBorder="1" applyAlignment="1"/>
    <xf numFmtId="0" fontId="15" fillId="0" borderId="5" xfId="1" applyFont="1" applyBorder="1" applyAlignment="1"/>
    <xf numFmtId="0" fontId="15" fillId="0" borderId="6" xfId="1" applyFont="1" applyBorder="1" applyAlignment="1"/>
    <xf numFmtId="164" fontId="15" fillId="0" borderId="4" xfId="2" applyFont="1" applyBorder="1" applyAlignment="1">
      <alignment horizontal="center"/>
    </xf>
    <xf numFmtId="164" fontId="15" fillId="0" borderId="5" xfId="2" applyFont="1" applyBorder="1" applyAlignment="1">
      <alignment horizontal="center"/>
    </xf>
    <xf numFmtId="164" fontId="15" fillId="0" borderId="6" xfId="2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wrapText="1"/>
    </xf>
    <xf numFmtId="164" fontId="12" fillId="4" borderId="3" xfId="1" applyNumberFormat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wrapText="1"/>
    </xf>
    <xf numFmtId="164" fontId="40" fillId="4" borderId="3" xfId="2" applyFont="1" applyFill="1" applyBorder="1" applyAlignment="1"/>
  </cellXfs>
  <cellStyles count="3">
    <cellStyle name="Обычный" xfId="0" builtinId="0"/>
    <cellStyle name="Обычный_НМЦ (инструменты)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251313</xdr:colOff>
      <xdr:row>9</xdr:row>
      <xdr:rowOff>9525</xdr:rowOff>
    </xdr:from>
    <xdr:to>
      <xdr:col>56</xdr:col>
      <xdr:colOff>38100</xdr:colOff>
      <xdr:row>9</xdr:row>
      <xdr:rowOff>11725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232388" y="2362200"/>
          <a:ext cx="1863237" cy="22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22"/>
  <sheetViews>
    <sheetView zoomScale="115" zoomScaleNormal="115" workbookViewId="0">
      <selection activeCell="A21" sqref="A21:DV21"/>
    </sheetView>
  </sheetViews>
  <sheetFormatPr defaultColWidth="0.7109375" defaultRowHeight="15" x14ac:dyDescent="0.25"/>
  <cols>
    <col min="110" max="110" width="0.7109375" customWidth="1"/>
    <col min="111" max="111" width="1" customWidth="1"/>
    <col min="158" max="158" width="0.7109375" customWidth="1"/>
  </cols>
  <sheetData>
    <row r="1" spans="1:192" ht="15.75" x14ac:dyDescent="0.25">
      <c r="BZ1" s="90" t="s">
        <v>58</v>
      </c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</row>
    <row r="2" spans="1:192" ht="15.75" x14ac:dyDescent="0.25">
      <c r="BZ2" s="92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</row>
    <row r="4" spans="1:192" ht="18.75" x14ac:dyDescent="0.3">
      <c r="A4" s="60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</row>
    <row r="5" spans="1:192" ht="39.75" customHeight="1" x14ac:dyDescent="0.25">
      <c r="A5" s="61" t="s">
        <v>59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</row>
    <row r="6" spans="1:192" ht="17.2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</row>
    <row r="7" spans="1:192" ht="36" customHeight="1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3" t="s">
        <v>65</v>
      </c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</row>
    <row r="8" spans="1:192" ht="37.5" customHeight="1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3" t="s">
        <v>2</v>
      </c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</row>
    <row r="9" spans="1:192" ht="18.75" customHeight="1" x14ac:dyDescent="0.25">
      <c r="A9" s="98" t="s">
        <v>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100"/>
      <c r="BZ9" s="64" t="s">
        <v>9</v>
      </c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107"/>
      <c r="DQ9" s="80" t="str">
        <f>IF(CP10&lt;33,"идентичным","неидентичным")</f>
        <v>идентичным</v>
      </c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1"/>
      <c r="FD9" s="81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2"/>
    </row>
    <row r="10" spans="1:192" ht="18.75" x14ac:dyDescent="0.25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3"/>
      <c r="BZ10" s="83" t="s">
        <v>10</v>
      </c>
      <c r="CA10" s="83"/>
      <c r="CB10" s="83"/>
      <c r="CC10" s="83"/>
      <c r="CD10" s="83"/>
      <c r="CE10" s="84"/>
      <c r="CF10" s="85" t="s">
        <v>11</v>
      </c>
      <c r="CG10" s="85"/>
      <c r="CH10" s="85"/>
      <c r="CI10" s="85"/>
      <c r="CJ10" s="85"/>
      <c r="CK10" s="78" t="s">
        <v>8</v>
      </c>
      <c r="CL10" s="78"/>
      <c r="CM10" s="78"/>
      <c r="CN10" s="78"/>
      <c r="CO10" s="78"/>
      <c r="CP10" s="87">
        <v>3.45</v>
      </c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108" t="s">
        <v>13</v>
      </c>
      <c r="DC10" s="108"/>
      <c r="DD10" s="108"/>
      <c r="DE10" s="4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14"/>
    </row>
    <row r="11" spans="1:192" ht="18.75" customHeight="1" x14ac:dyDescent="0.25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3"/>
      <c r="BZ11" s="83"/>
      <c r="CA11" s="83"/>
      <c r="CB11" s="83"/>
      <c r="CC11" s="83"/>
      <c r="CD11" s="83"/>
      <c r="CE11" s="84"/>
      <c r="CF11" s="86"/>
      <c r="CG11" s="86"/>
      <c r="CH11" s="86"/>
      <c r="CI11" s="86"/>
      <c r="CJ11" s="86"/>
      <c r="CK11" s="79"/>
      <c r="CL11" s="79"/>
      <c r="CM11" s="79"/>
      <c r="CN11" s="79"/>
      <c r="CO11" s="79"/>
      <c r="CP11" s="88"/>
      <c r="CQ11" s="88"/>
      <c r="CR11" s="88"/>
      <c r="CS11" s="89"/>
      <c r="CT11" s="89"/>
      <c r="CU11" s="89"/>
      <c r="CV11" s="89"/>
      <c r="CW11" s="89"/>
      <c r="CX11" s="89"/>
      <c r="CY11" s="89"/>
      <c r="CZ11" s="89"/>
      <c r="DA11" s="89"/>
      <c r="DB11" s="108"/>
      <c r="DC11" s="108"/>
      <c r="DD11" s="108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15"/>
    </row>
    <row r="12" spans="1:192" ht="18.75" customHeight="1" x14ac:dyDescent="0.25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3"/>
      <c r="BZ12" s="73" t="s">
        <v>14</v>
      </c>
      <c r="CA12" s="73"/>
      <c r="CB12" s="73"/>
      <c r="CC12" s="73"/>
      <c r="CD12" s="73"/>
      <c r="CE12" s="73"/>
      <c r="CF12" s="74"/>
      <c r="CG12" s="74"/>
      <c r="CH12" s="74"/>
      <c r="CI12" s="74"/>
      <c r="CJ12" s="74"/>
      <c r="CK12" s="74"/>
      <c r="CL12" s="74"/>
      <c r="CM12" s="74"/>
      <c r="CN12" s="74"/>
      <c r="CO12" s="75"/>
      <c r="CP12" s="78" t="s">
        <v>8</v>
      </c>
      <c r="CQ12" s="78"/>
      <c r="CR12" s="78"/>
      <c r="CS12" s="71">
        <v>72500</v>
      </c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14"/>
    </row>
    <row r="13" spans="1:192" ht="18.75" customHeight="1" x14ac:dyDescent="0.25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6"/>
      <c r="CP13" s="79"/>
      <c r="CQ13" s="79"/>
      <c r="CR13" s="79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15"/>
    </row>
    <row r="14" spans="1:192" ht="18.75" customHeight="1" x14ac:dyDescent="0.25">
      <c r="A14" s="65" t="s">
        <v>17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7"/>
      <c r="DI14" s="68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70"/>
    </row>
    <row r="15" spans="1:192" ht="18.75" x14ac:dyDescent="0.25">
      <c r="A15" s="81" t="s">
        <v>4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6"/>
      <c r="DX15" s="6"/>
      <c r="DY15" s="6"/>
      <c r="DZ15" s="7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</row>
    <row r="16" spans="1:192" ht="18.75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Z16" s="2"/>
    </row>
    <row r="17" spans="1:130" ht="15" customHeight="1" x14ac:dyDescent="0.25">
      <c r="A17" s="94" t="s">
        <v>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Z17" s="2"/>
    </row>
    <row r="18" spans="1:130" ht="18.7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"/>
      <c r="AU18" s="9"/>
      <c r="AV18" s="9"/>
      <c r="AW18" s="9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Z18" s="2"/>
    </row>
    <row r="19" spans="1:130" ht="18.75" x14ac:dyDescent="0.25">
      <c r="A19" s="97" t="s">
        <v>18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3"/>
      <c r="AU19" s="3"/>
      <c r="AV19" s="3"/>
      <c r="AW19" s="3"/>
      <c r="AX19" s="97" t="s">
        <v>19</v>
      </c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Z19" s="2"/>
    </row>
    <row r="20" spans="1:130" ht="18.75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Z20" s="2"/>
    </row>
    <row r="21" spans="1:130" ht="23.25" customHeight="1" x14ac:dyDescent="0.25">
      <c r="A21" s="96" t="s">
        <v>69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Z21" s="1"/>
    </row>
    <row r="22" spans="1:130" x14ac:dyDescent="0.25">
      <c r="A22" s="94" t="s">
        <v>6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</row>
  </sheetData>
  <protectedRanges>
    <protectedRange sqref="BZ8" name="Диапазон7"/>
    <protectedRange sqref="BZ7" name="Диапазон6"/>
    <protectedRange sqref="A20" name="Диапазон4"/>
    <protectedRange sqref="AX18" name="Диапазон2"/>
    <protectedRange sqref="A16" name="Диапазон1"/>
    <protectedRange sqref="A21" name="Диапазон3"/>
    <protectedRange sqref="DI14" name="Диапазон5"/>
  </protectedRanges>
  <mergeCells count="32">
    <mergeCell ref="BZ1:GJ1"/>
    <mergeCell ref="BZ2:GJ2"/>
    <mergeCell ref="A20:DV20"/>
    <mergeCell ref="A22:DV22"/>
    <mergeCell ref="A18:AS18"/>
    <mergeCell ref="AX18:DV18"/>
    <mergeCell ref="A19:AS19"/>
    <mergeCell ref="AX19:DV19"/>
    <mergeCell ref="A21:DV21"/>
    <mergeCell ref="A17:DV17"/>
    <mergeCell ref="A16:DV16"/>
    <mergeCell ref="A9:BY13"/>
    <mergeCell ref="BZ9:DP9"/>
    <mergeCell ref="A15:DV15"/>
    <mergeCell ref="DB10:DD11"/>
    <mergeCell ref="CP12:CR13"/>
    <mergeCell ref="A14:DH14"/>
    <mergeCell ref="DI14:GJ14"/>
    <mergeCell ref="CS12:DQ13"/>
    <mergeCell ref="BZ12:CO13"/>
    <mergeCell ref="A8:BY8"/>
    <mergeCell ref="BZ8:GJ8"/>
    <mergeCell ref="CK10:CO11"/>
    <mergeCell ref="DQ9:GJ9"/>
    <mergeCell ref="BZ10:CE11"/>
    <mergeCell ref="CF10:CJ11"/>
    <mergeCell ref="CP10:DA11"/>
    <mergeCell ref="A4:GJ4"/>
    <mergeCell ref="A5:GJ5"/>
    <mergeCell ref="A6:GJ6"/>
    <mergeCell ref="BZ7:GJ7"/>
    <mergeCell ref="A7:BY7"/>
  </mergeCells>
  <phoneticPr fontId="10" type="noConversion"/>
  <pageMargins left="0.38" right="0.39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9" r:id="rId4">
          <objectPr defaultSize="0" autoPict="0" r:id="rId5">
            <anchor moveWithCells="1" sizeWithCells="1">
              <from>
                <xdr:col>0</xdr:col>
                <xdr:colOff>0</xdr:colOff>
                <xdr:row>22</xdr:row>
                <xdr:rowOff>0</xdr:rowOff>
              </from>
              <to>
                <xdr:col>1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Equation.3" shapeId="1029" r:id="rId4"/>
      </mc:Fallback>
    </mc:AlternateContent>
    <mc:AlternateContent xmlns:mc="http://schemas.openxmlformats.org/markup-compatibility/2006">
      <mc:Choice Requires="x14">
        <oleObject progId="Equation.3" shapeId="1025" r:id="rId6">
          <objectPr defaultSize="0" autoPict="0" r:id="rId7">
            <anchor moveWithCells="1" sizeWithCells="1">
              <from>
                <xdr:col>0</xdr:col>
                <xdr:colOff>0</xdr:colOff>
                <xdr:row>22</xdr:row>
                <xdr:rowOff>0</xdr:rowOff>
              </from>
              <to>
                <xdr:col>1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Equation.3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8"/>
  <sheetViews>
    <sheetView view="pageBreakPreview" zoomScale="115" zoomScaleSheetLayoutView="115" workbookViewId="0">
      <selection activeCell="U20" sqref="U20:AF21"/>
    </sheetView>
  </sheetViews>
  <sheetFormatPr defaultColWidth="0.7109375" defaultRowHeight="15" x14ac:dyDescent="0.25"/>
  <cols>
    <col min="1" max="1" width="2.5703125" style="10" bestFit="1" customWidth="1"/>
    <col min="2" max="18" width="0.7109375" style="10"/>
    <col min="19" max="19" width="2.140625" style="10" customWidth="1"/>
    <col min="20" max="23" width="0.7109375" style="10"/>
    <col min="24" max="24" width="0.7109375" style="10" customWidth="1"/>
    <col min="25" max="54" width="0.7109375" style="10"/>
    <col min="55" max="55" width="0.85546875" style="10" customWidth="1"/>
    <col min="56" max="61" width="0.7109375" style="10"/>
    <col min="62" max="62" width="2.140625" style="10" customWidth="1"/>
    <col min="63" max="87" width="0.7109375" style="10"/>
    <col min="88" max="88" width="0.7109375" style="10" customWidth="1"/>
    <col min="89" max="143" width="0.7109375" style="10"/>
    <col min="144" max="144" width="0.7109375" style="10" customWidth="1"/>
    <col min="145" max="161" width="0.7109375" style="10"/>
    <col min="162" max="162" width="0.140625" style="10" customWidth="1"/>
    <col min="163" max="168" width="0.7109375" style="10" hidden="1" customWidth="1"/>
    <col min="169" max="169" width="2.28515625" style="10" customWidth="1"/>
    <col min="170" max="170" width="1.28515625" style="10" customWidth="1"/>
    <col min="171" max="171" width="1.7109375" style="10" customWidth="1"/>
    <col min="172" max="178" width="0.7109375" style="10" customWidth="1"/>
    <col min="179" max="16384" width="0.7109375" style="10"/>
  </cols>
  <sheetData>
    <row r="1" spans="1:182" ht="16.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37" t="s">
        <v>34</v>
      </c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6"/>
      <c r="FS1" s="16"/>
      <c r="FT1" s="16"/>
      <c r="FU1" s="16"/>
      <c r="FV1" s="16"/>
      <c r="FW1" s="16"/>
      <c r="FX1" s="16"/>
      <c r="FY1" s="16"/>
      <c r="FZ1" s="16"/>
    </row>
    <row r="2" spans="1:182" ht="16.5" x14ac:dyDescent="0.25">
      <c r="A2" s="17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</row>
    <row r="3" spans="1:182" ht="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</row>
    <row r="4" spans="1:182" ht="16.5" x14ac:dyDescent="0.25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</row>
    <row r="5" spans="1:182" ht="18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11" t="s">
        <v>11</v>
      </c>
      <c r="BL5" s="111"/>
      <c r="BM5" s="111"/>
      <c r="BN5" s="111"/>
      <c r="BO5" s="111"/>
      <c r="BP5" s="110" t="s">
        <v>8</v>
      </c>
      <c r="BQ5" s="110"/>
      <c r="BR5" s="110"/>
      <c r="BS5" s="110"/>
      <c r="BT5" s="110"/>
      <c r="BU5" s="113" t="s">
        <v>22</v>
      </c>
      <c r="BV5" s="113"/>
      <c r="BW5" s="113"/>
      <c r="BX5" s="113"/>
      <c r="BY5" s="113"/>
      <c r="BZ5" s="113"/>
      <c r="CA5" s="113"/>
      <c r="CB5" s="113"/>
      <c r="CC5" s="113"/>
      <c r="CD5" s="113"/>
      <c r="CE5" s="115" t="s">
        <v>12</v>
      </c>
      <c r="CF5" s="115"/>
      <c r="CG5" s="115"/>
      <c r="CH5" s="115"/>
      <c r="CI5" s="115"/>
      <c r="CJ5" s="116">
        <v>100</v>
      </c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</row>
    <row r="6" spans="1:182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11"/>
      <c r="BL6" s="111"/>
      <c r="BM6" s="111"/>
      <c r="BN6" s="111"/>
      <c r="BO6" s="111"/>
      <c r="BP6" s="110"/>
      <c r="BQ6" s="110"/>
      <c r="BR6" s="110"/>
      <c r="BS6" s="110"/>
      <c r="BT6" s="110"/>
      <c r="BU6" s="114" t="s">
        <v>24</v>
      </c>
      <c r="BV6" s="114"/>
      <c r="BW6" s="114"/>
      <c r="BX6" s="109" t="s">
        <v>25</v>
      </c>
      <c r="BY6" s="109"/>
      <c r="BZ6" s="109"/>
      <c r="CA6" s="109"/>
      <c r="CB6" s="115" t="s">
        <v>26</v>
      </c>
      <c r="CC6" s="115"/>
      <c r="CD6" s="115"/>
      <c r="CE6" s="115"/>
      <c r="CF6" s="115"/>
      <c r="CG6" s="115"/>
      <c r="CH6" s="115"/>
      <c r="CI6" s="115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</row>
    <row r="7" spans="1:182" ht="12" customHeight="1" x14ac:dyDescent="0.25">
      <c r="A7" s="16"/>
      <c r="B7" s="16"/>
      <c r="C7" s="16"/>
      <c r="D7" s="16"/>
      <c r="E7" s="16"/>
      <c r="F7" s="16"/>
      <c r="G7" s="112" t="s">
        <v>7</v>
      </c>
      <c r="H7" s="112"/>
      <c r="I7" s="112"/>
      <c r="J7" s="112"/>
      <c r="K7" s="112"/>
      <c r="L7" s="112"/>
      <c r="M7" s="112"/>
      <c r="N7" s="112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</row>
    <row r="8" spans="1:182" ht="14.25" customHeight="1" x14ac:dyDescent="0.25">
      <c r="A8" s="16"/>
      <c r="B8" s="16"/>
      <c r="C8" s="16"/>
      <c r="D8" s="16"/>
      <c r="E8" s="16"/>
      <c r="F8" s="16"/>
      <c r="G8" s="111" t="s">
        <v>11</v>
      </c>
      <c r="H8" s="111"/>
      <c r="I8" s="111"/>
      <c r="J8" s="111"/>
      <c r="K8" s="111"/>
      <c r="L8" s="115" t="s">
        <v>23</v>
      </c>
      <c r="M8" s="115"/>
      <c r="N8" s="115"/>
      <c r="O8" s="116" t="s">
        <v>27</v>
      </c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</row>
    <row r="9" spans="1:182" ht="0.75" hidden="1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</row>
    <row r="10" spans="1:182" ht="13.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0" t="s">
        <v>11</v>
      </c>
      <c r="P10" s="120"/>
      <c r="Q10" s="120"/>
      <c r="R10" s="120"/>
      <c r="S10" s="120"/>
      <c r="T10" s="110" t="s">
        <v>28</v>
      </c>
      <c r="U10" s="110"/>
      <c r="V10" s="110"/>
      <c r="W10" s="110"/>
      <c r="X10" s="121" t="s">
        <v>29</v>
      </c>
      <c r="Y10" s="121"/>
      <c r="Z10" s="121"/>
      <c r="AA10" s="121"/>
      <c r="AB10" s="121"/>
      <c r="AC10" s="114" t="s">
        <v>15</v>
      </c>
      <c r="AD10" s="114"/>
      <c r="AE10" s="114"/>
      <c r="AF10" s="109" t="s">
        <v>25</v>
      </c>
      <c r="AG10" s="109"/>
      <c r="AH10" s="109"/>
      <c r="AI10" s="109"/>
      <c r="AJ10" s="109"/>
      <c r="AK10" s="21"/>
      <c r="AL10" s="20"/>
      <c r="AM10" s="114" t="s">
        <v>23</v>
      </c>
      <c r="AN10" s="114"/>
      <c r="AO10" s="114"/>
      <c r="AP10" s="114" t="s">
        <v>24</v>
      </c>
      <c r="AQ10" s="114"/>
      <c r="AR10" s="114"/>
      <c r="AS10" s="109" t="s">
        <v>25</v>
      </c>
      <c r="AT10" s="109"/>
      <c r="AU10" s="109"/>
      <c r="AV10" s="109"/>
      <c r="AW10" s="114" t="s">
        <v>26</v>
      </c>
      <c r="AX10" s="114"/>
      <c r="AY10" s="114"/>
      <c r="AZ10" s="114" t="s">
        <v>16</v>
      </c>
      <c r="BA10" s="114"/>
      <c r="BB10" s="114"/>
      <c r="BC10" s="122">
        <v>2</v>
      </c>
      <c r="BD10" s="122"/>
      <c r="BE10" s="122"/>
      <c r="BF10" s="114" t="s">
        <v>23</v>
      </c>
      <c r="BG10" s="114"/>
      <c r="BH10" s="114"/>
      <c r="BI10" s="114"/>
      <c r="BJ10" s="115" t="s">
        <v>31</v>
      </c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</row>
    <row r="11" spans="1:182" ht="12" customHeight="1" x14ac:dyDescent="0.25">
      <c r="A11" s="16"/>
      <c r="B11" s="16"/>
      <c r="C11" s="16"/>
      <c r="D11" s="16"/>
      <c r="E11" s="16"/>
      <c r="F11" s="16"/>
      <c r="G11" s="144" t="s">
        <v>22</v>
      </c>
      <c r="H11" s="115"/>
      <c r="I11" s="115"/>
      <c r="J11" s="115"/>
      <c r="K11" s="115"/>
      <c r="L11" s="115" t="s">
        <v>8</v>
      </c>
      <c r="M11" s="115"/>
      <c r="N11" s="115"/>
      <c r="O11" s="120"/>
      <c r="P11" s="120"/>
      <c r="Q11" s="120"/>
      <c r="R11" s="120"/>
      <c r="S11" s="120"/>
      <c r="T11" s="145"/>
      <c r="U11" s="145"/>
      <c r="V11" s="145"/>
      <c r="W11" s="145"/>
      <c r="X11" s="123" t="s">
        <v>48</v>
      </c>
      <c r="Y11" s="123"/>
      <c r="Z11" s="123"/>
      <c r="AA11" s="123"/>
      <c r="AB11" s="123"/>
      <c r="AC11" s="124"/>
      <c r="AD11" s="124"/>
      <c r="AE11" s="124"/>
      <c r="AF11" s="125"/>
      <c r="AG11" s="125"/>
      <c r="AH11" s="125"/>
      <c r="AI11" s="125"/>
      <c r="AJ11" s="125"/>
      <c r="AK11" s="146" t="s">
        <v>30</v>
      </c>
      <c r="AL11" s="146"/>
      <c r="AM11" s="124"/>
      <c r="AN11" s="124"/>
      <c r="AO11" s="124"/>
      <c r="AP11" s="124"/>
      <c r="AQ11" s="124"/>
      <c r="AR11" s="124"/>
      <c r="AS11" s="125"/>
      <c r="AT11" s="125"/>
      <c r="AU11" s="125"/>
      <c r="AV11" s="125"/>
      <c r="AW11" s="124"/>
      <c r="AX11" s="124"/>
      <c r="AY11" s="124"/>
      <c r="AZ11" s="124"/>
      <c r="BA11" s="124"/>
      <c r="BB11" s="124"/>
      <c r="BC11" s="22"/>
      <c r="BD11" s="22"/>
      <c r="BE11" s="22"/>
      <c r="BF11" s="114"/>
      <c r="BG11" s="114"/>
      <c r="BH11" s="114"/>
      <c r="BI11" s="114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</row>
    <row r="12" spans="1:182" ht="12" customHeight="1" x14ac:dyDescent="0.25">
      <c r="A12" s="16"/>
      <c r="B12" s="16"/>
      <c r="C12" s="16"/>
      <c r="D12" s="16"/>
      <c r="E12" s="16"/>
      <c r="F12" s="16"/>
      <c r="G12" s="115"/>
      <c r="H12" s="115"/>
      <c r="I12" s="115"/>
      <c r="J12" s="115"/>
      <c r="K12" s="115"/>
      <c r="L12" s="115"/>
      <c r="M12" s="115"/>
      <c r="N12" s="115"/>
      <c r="O12" s="120"/>
      <c r="P12" s="120"/>
      <c r="Q12" s="120"/>
      <c r="R12" s="120"/>
      <c r="S12" s="120"/>
      <c r="T12" s="126" t="s">
        <v>49</v>
      </c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14"/>
      <c r="BG12" s="114"/>
      <c r="BH12" s="114"/>
      <c r="BI12" s="114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</row>
    <row r="13" spans="1:182" ht="3" hidden="1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20"/>
      <c r="P13" s="120"/>
      <c r="Q13" s="120"/>
      <c r="R13" s="120"/>
      <c r="S13" s="12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</row>
    <row r="14" spans="1:182" ht="9" customHeight="1" x14ac:dyDescent="0.25">
      <c r="A14" s="16"/>
      <c r="B14" s="16"/>
      <c r="C14" s="16"/>
      <c r="D14" s="16"/>
      <c r="E14" s="16"/>
      <c r="F14" s="16"/>
      <c r="G14" s="109" t="s">
        <v>25</v>
      </c>
      <c r="H14" s="109"/>
      <c r="I14" s="109"/>
      <c r="J14" s="109"/>
      <c r="K14" s="109"/>
      <c r="L14" s="21"/>
      <c r="M14" s="20"/>
      <c r="N14" s="119" t="s">
        <v>23</v>
      </c>
      <c r="O14" s="119"/>
      <c r="P14" s="119"/>
      <c r="Q14" s="119"/>
      <c r="R14" s="117" t="s">
        <v>50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</row>
    <row r="15" spans="1:182" ht="13.5" customHeight="1" x14ac:dyDescent="0.25">
      <c r="A15" s="16"/>
      <c r="B15" s="16"/>
      <c r="C15" s="16"/>
      <c r="D15" s="16"/>
      <c r="E15" s="16"/>
      <c r="F15" s="16"/>
      <c r="G15" s="109"/>
      <c r="H15" s="109"/>
      <c r="I15" s="109"/>
      <c r="J15" s="109"/>
      <c r="K15" s="109"/>
      <c r="L15" s="118" t="s">
        <v>30</v>
      </c>
      <c r="M15" s="118"/>
      <c r="N15" s="119"/>
      <c r="O15" s="119"/>
      <c r="P15" s="119"/>
      <c r="Q15" s="119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</row>
    <row r="16" spans="1:182" ht="15.75" customHeight="1" x14ac:dyDescent="0.25">
      <c r="A16" s="16"/>
      <c r="B16" s="16"/>
      <c r="C16" s="16"/>
      <c r="D16" s="16"/>
      <c r="E16" s="16"/>
      <c r="F16" s="16"/>
      <c r="G16" s="114" t="s">
        <v>24</v>
      </c>
      <c r="H16" s="114"/>
      <c r="I16" s="114"/>
      <c r="J16" s="109" t="s">
        <v>25</v>
      </c>
      <c r="K16" s="109"/>
      <c r="L16" s="109"/>
      <c r="M16" s="109"/>
      <c r="N16" s="134" t="s">
        <v>26</v>
      </c>
      <c r="O16" s="134"/>
      <c r="P16" s="134"/>
      <c r="Q16" s="119" t="s">
        <v>23</v>
      </c>
      <c r="R16" s="119"/>
      <c r="S16" s="117" t="s">
        <v>32</v>
      </c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</row>
    <row r="17" spans="1:235" ht="0.75" customHeight="1" x14ac:dyDescent="0.25">
      <c r="A17" s="16"/>
      <c r="B17" s="16"/>
      <c r="C17" s="16"/>
      <c r="D17" s="16"/>
      <c r="E17" s="16"/>
      <c r="F17" s="16"/>
      <c r="G17" s="24"/>
      <c r="H17" s="24"/>
      <c r="I17" s="24"/>
      <c r="J17" s="25"/>
      <c r="K17" s="25"/>
      <c r="L17" s="25"/>
      <c r="M17" s="25"/>
      <c r="N17" s="24"/>
      <c r="O17" s="24"/>
      <c r="P17" s="24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</row>
    <row r="18" spans="1:235" ht="16.5" x14ac:dyDescent="0.25">
      <c r="A18" s="16"/>
      <c r="B18" s="16"/>
      <c r="C18" s="16"/>
      <c r="D18" s="16"/>
      <c r="E18" s="16"/>
      <c r="F18" s="16"/>
      <c r="G18" s="115" t="s">
        <v>29</v>
      </c>
      <c r="H18" s="115"/>
      <c r="I18" s="115"/>
      <c r="J18" s="115"/>
      <c r="K18" s="115" t="s">
        <v>23</v>
      </c>
      <c r="L18" s="115"/>
      <c r="M18" s="115"/>
      <c r="N18" s="116" t="s">
        <v>33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</row>
    <row r="19" spans="1:235" ht="3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</row>
    <row r="20" spans="1:235" ht="16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10" t="s">
        <v>11</v>
      </c>
      <c r="L20" s="110"/>
      <c r="M20" s="110"/>
      <c r="N20" s="110"/>
      <c r="O20" s="110"/>
      <c r="P20" s="110"/>
      <c r="Q20" s="110"/>
      <c r="R20" s="110"/>
      <c r="S20" s="115" t="s">
        <v>8</v>
      </c>
      <c r="T20" s="115"/>
      <c r="U20" s="130" t="s">
        <v>70</v>
      </c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14" t="s">
        <v>13</v>
      </c>
      <c r="AH20" s="114"/>
      <c r="AI20" s="114"/>
      <c r="AJ20" s="114" t="str">
        <f>IF(U20&gt;33,"&gt;","&lt;")</f>
        <v>&gt;</v>
      </c>
      <c r="AK20" s="114"/>
      <c r="AL20" s="114"/>
      <c r="AM20" s="129">
        <v>0.33</v>
      </c>
      <c r="AN20" s="129"/>
      <c r="AO20" s="129"/>
      <c r="AP20" s="129"/>
      <c r="AQ20" s="129"/>
      <c r="AR20" s="129"/>
      <c r="AS20" s="129"/>
      <c r="AT20" s="129"/>
      <c r="AU20" s="129"/>
      <c r="AV20" s="129"/>
      <c r="AW20" s="18" t="s">
        <v>35</v>
      </c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</row>
    <row r="21" spans="1:235" ht="5.25" hidden="1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10"/>
      <c r="L21" s="110"/>
      <c r="M21" s="110"/>
      <c r="N21" s="110"/>
      <c r="O21" s="110"/>
      <c r="P21" s="110"/>
      <c r="Q21" s="110"/>
      <c r="R21" s="110"/>
      <c r="S21" s="115"/>
      <c r="T21" s="115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14"/>
      <c r="AH21" s="114"/>
      <c r="AI21" s="114"/>
      <c r="AJ21" s="114"/>
      <c r="AK21" s="114"/>
      <c r="AL21" s="114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26"/>
      <c r="EG21" s="26"/>
      <c r="EH21" s="2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</row>
    <row r="22" spans="1:235" ht="13.5" customHeight="1" x14ac:dyDescent="0.25">
      <c r="A22" s="19" t="s">
        <v>36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26"/>
      <c r="FP22" s="26"/>
      <c r="FQ22" s="26"/>
      <c r="FR22" s="16"/>
      <c r="FS22" s="16"/>
      <c r="FT22" s="16"/>
      <c r="FU22" s="16"/>
      <c r="FV22" s="16"/>
      <c r="FW22" s="16"/>
      <c r="FX22" s="16"/>
      <c r="FY22" s="16"/>
      <c r="FZ22" s="16"/>
    </row>
    <row r="23" spans="1:235" ht="14.25" customHeight="1" x14ac:dyDescent="0.25">
      <c r="A23" s="19" t="s">
        <v>37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</row>
    <row r="24" spans="1:235" ht="12" customHeight="1" x14ac:dyDescent="0.25">
      <c r="A24" s="112" t="s">
        <v>38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9"/>
      <c r="FL24" s="19"/>
      <c r="FM24" s="19"/>
      <c r="FN24" s="19"/>
      <c r="FO24" s="18"/>
      <c r="FP24" s="18"/>
      <c r="FQ24" s="18"/>
      <c r="FR24" s="16"/>
      <c r="FS24" s="16"/>
      <c r="FT24" s="16"/>
      <c r="FU24" s="16"/>
      <c r="FV24" s="16"/>
      <c r="FW24" s="16"/>
      <c r="FX24" s="16"/>
      <c r="FY24" s="16"/>
      <c r="FZ24" s="16"/>
    </row>
    <row r="25" spans="1:235" ht="6.75" hidden="1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8"/>
      <c r="FP25" s="18"/>
      <c r="FQ25" s="18"/>
      <c r="FR25" s="16"/>
      <c r="FS25" s="16"/>
      <c r="FT25" s="16"/>
      <c r="FU25" s="16"/>
      <c r="FV25" s="16"/>
      <c r="FW25" s="16"/>
      <c r="FX25" s="16"/>
      <c r="FY25" s="16"/>
      <c r="FZ25" s="16"/>
    </row>
    <row r="26" spans="1:235" ht="21" customHeight="1" x14ac:dyDescent="0.3">
      <c r="A26" s="128" t="s">
        <v>51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9"/>
      <c r="FP26" s="19"/>
      <c r="FQ26" s="19"/>
      <c r="FR26" s="16"/>
      <c r="FS26" s="16"/>
      <c r="FT26" s="16"/>
      <c r="FU26" s="16"/>
      <c r="FV26" s="16"/>
      <c r="FW26" s="16"/>
      <c r="FX26" s="16"/>
      <c r="FY26" s="16"/>
      <c r="FZ26" s="16"/>
    </row>
    <row r="27" spans="1:235" ht="0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9"/>
      <c r="FP27" s="19"/>
      <c r="FQ27" s="19"/>
      <c r="FR27" s="16"/>
      <c r="FS27" s="16"/>
      <c r="FT27" s="16"/>
      <c r="FU27" s="16"/>
      <c r="FV27" s="16"/>
      <c r="FW27" s="16"/>
      <c r="FX27" s="16"/>
      <c r="FY27" s="16"/>
      <c r="FZ27" s="16"/>
    </row>
    <row r="28" spans="1:235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10" t="s">
        <v>52</v>
      </c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4" t="s">
        <v>8</v>
      </c>
      <c r="AB28" s="114"/>
      <c r="AC28" s="114"/>
      <c r="AD28" s="138" t="s">
        <v>39</v>
      </c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14" t="s">
        <v>12</v>
      </c>
      <c r="AT28" s="114"/>
      <c r="AU28" s="114"/>
      <c r="AV28" s="143" t="s">
        <v>28</v>
      </c>
      <c r="AW28" s="143"/>
      <c r="AX28" s="143"/>
      <c r="AY28" s="143"/>
      <c r="AZ28" s="143"/>
      <c r="BA28" s="143"/>
      <c r="BB28" s="143"/>
      <c r="BC28" s="143"/>
      <c r="BD28" s="143"/>
      <c r="BE28" s="141" t="s">
        <v>29</v>
      </c>
      <c r="BF28" s="141"/>
      <c r="BG28" s="141"/>
      <c r="BH28" s="141"/>
      <c r="BI28" s="141"/>
      <c r="BJ28" s="141"/>
      <c r="BK28" s="141"/>
      <c r="BL28" s="109" t="s">
        <v>25</v>
      </c>
      <c r="BM28" s="109"/>
      <c r="BN28" s="109"/>
      <c r="BO28" s="109"/>
      <c r="BP28" s="109"/>
      <c r="BQ28" s="21"/>
      <c r="BR28" s="20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20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19"/>
      <c r="FP28" s="19"/>
      <c r="FQ28" s="19"/>
      <c r="FR28" s="16"/>
      <c r="FS28" s="16"/>
      <c r="FT28" s="16"/>
      <c r="FU28" s="16"/>
      <c r="FV28" s="16"/>
      <c r="FW28" s="16"/>
      <c r="FX28" s="16"/>
      <c r="FY28" s="16"/>
      <c r="FZ28" s="16"/>
    </row>
    <row r="29" spans="1:235" ht="16.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4"/>
      <c r="AB29" s="114"/>
      <c r="AC29" s="114"/>
      <c r="AD29" s="139" t="s">
        <v>29</v>
      </c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14"/>
      <c r="AT29" s="114"/>
      <c r="AU29" s="114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 t="s">
        <v>53</v>
      </c>
      <c r="BF29" s="142"/>
      <c r="BG29" s="142"/>
      <c r="BH29" s="142"/>
      <c r="BI29" s="142"/>
      <c r="BJ29" s="142"/>
      <c r="BK29" s="142"/>
      <c r="BL29" s="109"/>
      <c r="BM29" s="109"/>
      <c r="BN29" s="109"/>
      <c r="BO29" s="109"/>
      <c r="BP29" s="109"/>
      <c r="BQ29" s="118" t="s">
        <v>30</v>
      </c>
      <c r="BR29" s="118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20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19"/>
      <c r="FP29" s="19"/>
      <c r="FQ29" s="19"/>
      <c r="FR29" s="16"/>
      <c r="FS29" s="16"/>
      <c r="FT29" s="16"/>
      <c r="FU29" s="16"/>
      <c r="FV29" s="16"/>
      <c r="FW29" s="16"/>
      <c r="FX29" s="16"/>
      <c r="FY29" s="16"/>
      <c r="FZ29" s="16"/>
    </row>
    <row r="30" spans="1:235" ht="0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</row>
    <row r="31" spans="1:235" ht="12" customHeight="1" x14ac:dyDescent="0.25">
      <c r="A31" s="16"/>
      <c r="B31" s="16"/>
      <c r="C31" s="16"/>
      <c r="D31" s="16"/>
      <c r="E31" s="16"/>
      <c r="F31" s="16"/>
      <c r="G31" s="112" t="s">
        <v>7</v>
      </c>
      <c r="H31" s="112"/>
      <c r="I31" s="112"/>
      <c r="J31" s="112"/>
      <c r="K31" s="112"/>
      <c r="L31" s="112"/>
      <c r="M31" s="112"/>
      <c r="N31" s="112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</row>
    <row r="32" spans="1:235" ht="12" customHeight="1" x14ac:dyDescent="0.25">
      <c r="A32" s="16"/>
      <c r="B32" s="16"/>
      <c r="C32" s="16"/>
      <c r="D32" s="16"/>
      <c r="E32" s="16"/>
      <c r="F32" s="16"/>
      <c r="G32" s="122" t="s">
        <v>40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1"/>
      <c r="HV32" s="11"/>
      <c r="HW32" s="11"/>
      <c r="HX32" s="11"/>
      <c r="HY32" s="11"/>
      <c r="HZ32" s="11"/>
      <c r="IA32" s="11"/>
    </row>
    <row r="33" spans="1:256" ht="0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1"/>
      <c r="HV33" s="11"/>
      <c r="HW33" s="11"/>
      <c r="HX33" s="11"/>
      <c r="HY33" s="11"/>
      <c r="HZ33" s="11"/>
      <c r="IA33" s="11"/>
    </row>
    <row r="34" spans="1:256" ht="15" customHeight="1" x14ac:dyDescent="0.25">
      <c r="A34" s="16"/>
      <c r="B34" s="16"/>
      <c r="C34" s="16"/>
      <c r="D34" s="16"/>
      <c r="E34" s="16"/>
      <c r="F34" s="16"/>
      <c r="G34" s="136" t="s">
        <v>54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</row>
    <row r="35" spans="1:256" ht="6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</row>
    <row r="36" spans="1:256" ht="13.5" customHeight="1" x14ac:dyDescent="0.25">
      <c r="A36" s="16"/>
      <c r="B36" s="16"/>
      <c r="C36" s="16"/>
      <c r="D36" s="16"/>
      <c r="E36" s="16"/>
      <c r="F36" s="16"/>
      <c r="G36" s="136" t="s">
        <v>55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1:256" ht="6.75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8" spans="1:256" ht="9.75" hidden="1" customHeight="1" x14ac:dyDescent="0.25">
      <c r="A38" s="16"/>
      <c r="B38" s="16"/>
      <c r="C38" s="16"/>
      <c r="D38" s="16"/>
      <c r="E38" s="16"/>
      <c r="F38" s="16"/>
      <c r="G38" s="28" t="s">
        <v>56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pans="1:256" ht="6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</row>
    <row r="40" spans="1:256" ht="16.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10" t="s">
        <v>52</v>
      </c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 t="s">
        <v>8</v>
      </c>
      <c r="AB40" s="110"/>
      <c r="AC40" s="110"/>
      <c r="AD40" s="132">
        <v>72500</v>
      </c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3"/>
      <c r="CC40" s="133"/>
      <c r="CD40" s="135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31"/>
      <c r="CS40" s="131"/>
      <c r="CT40" s="114"/>
      <c r="CU40" s="114"/>
      <c r="CV40" s="114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</row>
    <row r="41" spans="1:256" ht="9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3"/>
      <c r="CC41" s="133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31"/>
      <c r="CS41" s="131"/>
      <c r="CT41" s="114"/>
      <c r="CU41" s="114"/>
      <c r="CV41" s="114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</row>
    <row r="42" spans="1:256" ht="6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28"/>
      <c r="FP42" s="28"/>
      <c r="FQ42" s="28"/>
      <c r="FR42" s="16"/>
      <c r="FS42" s="16"/>
      <c r="FT42" s="16"/>
      <c r="FU42" s="16"/>
      <c r="FV42" s="16"/>
      <c r="FW42" s="16"/>
      <c r="FX42" s="16"/>
      <c r="FY42" s="16"/>
      <c r="FZ42" s="16"/>
    </row>
    <row r="43" spans="1:256" ht="16.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</row>
    <row r="44" spans="1:256" ht="6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</row>
    <row r="45" spans="1:256" ht="16.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</row>
    <row r="46" spans="1:256" ht="6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</row>
    <row r="47" spans="1:256" ht="40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</row>
    <row r="48" spans="1:256" ht="13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</row>
    <row r="49" ht="18.75" customHeight="1" x14ac:dyDescent="0.25"/>
    <row r="50" ht="18.7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</sheetData>
  <mergeCells count="73">
    <mergeCell ref="G32:CZ32"/>
    <mergeCell ref="AA40:AC41"/>
    <mergeCell ref="DM1:FQ1"/>
    <mergeCell ref="AA28:AC29"/>
    <mergeCell ref="AD28:AR28"/>
    <mergeCell ref="AD29:AR29"/>
    <mergeCell ref="G34:CZ34"/>
    <mergeCell ref="BE28:BK28"/>
    <mergeCell ref="BE29:BK29"/>
    <mergeCell ref="BL28:BP29"/>
    <mergeCell ref="AV28:BD29"/>
    <mergeCell ref="BQ29:BR29"/>
    <mergeCell ref="G11:K12"/>
    <mergeCell ref="T10:W11"/>
    <mergeCell ref="AM10:AO11"/>
    <mergeCell ref="AK11:AL11"/>
    <mergeCell ref="J16:M16"/>
    <mergeCell ref="G14:K15"/>
    <mergeCell ref="CW40:DU41"/>
    <mergeCell ref="AD40:CA41"/>
    <mergeCell ref="CB40:CC41"/>
    <mergeCell ref="Q16:R16"/>
    <mergeCell ref="G16:I16"/>
    <mergeCell ref="N16:P16"/>
    <mergeCell ref="K40:Z41"/>
    <mergeCell ref="G31:N31"/>
    <mergeCell ref="K28:Z29"/>
    <mergeCell ref="CD40:CQ41"/>
    <mergeCell ref="CT40:CV41"/>
    <mergeCell ref="CR40:CS41"/>
    <mergeCell ref="AS28:AU29"/>
    <mergeCell ref="G36:CZ36"/>
    <mergeCell ref="CJ5:CZ6"/>
    <mergeCell ref="AZ10:BB11"/>
    <mergeCell ref="CE5:CI6"/>
    <mergeCell ref="CB6:CD6"/>
    <mergeCell ref="A26:BC26"/>
    <mergeCell ref="A24:FJ24"/>
    <mergeCell ref="AG20:AI21"/>
    <mergeCell ref="K20:R21"/>
    <mergeCell ref="AJ20:AL21"/>
    <mergeCell ref="AM20:AV21"/>
    <mergeCell ref="U20:AF21"/>
    <mergeCell ref="S20:T21"/>
    <mergeCell ref="G18:J18"/>
    <mergeCell ref="N18:DR18"/>
    <mergeCell ref="K18:M18"/>
    <mergeCell ref="S16:FC16"/>
    <mergeCell ref="R14:FC15"/>
    <mergeCell ref="L15:M15"/>
    <mergeCell ref="N14:Q15"/>
    <mergeCell ref="BF10:BI12"/>
    <mergeCell ref="BJ10:DJ12"/>
    <mergeCell ref="O10:S13"/>
    <mergeCell ref="X10:AB10"/>
    <mergeCell ref="BC10:BE10"/>
    <mergeCell ref="X11:AB11"/>
    <mergeCell ref="AW10:AY11"/>
    <mergeCell ref="AC10:AE11"/>
    <mergeCell ref="AF10:AJ11"/>
    <mergeCell ref="L11:N12"/>
    <mergeCell ref="AS10:AV11"/>
    <mergeCell ref="AP10:AR11"/>
    <mergeCell ref="T12:BE12"/>
    <mergeCell ref="BX6:CA6"/>
    <mergeCell ref="BP5:BT6"/>
    <mergeCell ref="G8:K8"/>
    <mergeCell ref="G7:N7"/>
    <mergeCell ref="BK5:BO6"/>
    <mergeCell ref="BU5:CD5"/>
    <mergeCell ref="BU6:BW6"/>
    <mergeCell ref="L8:N8"/>
    <mergeCell ref="O8:BP8"/>
  </mergeCells>
  <phoneticPr fontId="10" type="noConversion"/>
  <pageMargins left="0.7" right="0.7" top="0.75" bottom="0.75" header="0.3" footer="0.3"/>
  <pageSetup paperSize="9" orientation="landscape" r:id="rId1"/>
  <cellWatches>
    <cellWatch r="AD40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tabSelected="1" topLeftCell="E1" zoomScale="85" zoomScaleNormal="85" zoomScaleSheetLayoutView="100" workbookViewId="0">
      <selection activeCell="L1" sqref="L1:L13"/>
    </sheetView>
  </sheetViews>
  <sheetFormatPr defaultRowHeight="12.75" x14ac:dyDescent="0.2"/>
  <cols>
    <col min="1" max="1" width="4.7109375" style="13" customWidth="1"/>
    <col min="2" max="2" width="31.28515625" style="13" customWidth="1"/>
    <col min="3" max="3" width="6.28515625" style="13" bestFit="1" customWidth="1"/>
    <col min="4" max="4" width="11.42578125" style="13" customWidth="1"/>
    <col min="5" max="5" width="13.28515625" style="13" customWidth="1"/>
    <col min="6" max="6" width="12.5703125" style="13" customWidth="1"/>
    <col min="7" max="7" width="15.28515625" style="13" customWidth="1"/>
    <col min="8" max="8" width="17.140625" style="13" customWidth="1"/>
    <col min="9" max="9" width="15.5703125" style="13" customWidth="1"/>
    <col min="10" max="10" width="17.140625" style="13" customWidth="1"/>
    <col min="11" max="11" width="22" style="13" customWidth="1"/>
    <col min="12" max="12" width="19.5703125" style="13" customWidth="1"/>
    <col min="13" max="13" width="13.5703125" style="42" customWidth="1"/>
    <col min="14" max="14" width="16" style="42" customWidth="1"/>
    <col min="15" max="15" width="14.7109375" style="42" customWidth="1"/>
    <col min="16" max="16" width="14.140625" style="13" customWidth="1"/>
    <col min="17" max="16384" width="9.140625" style="13"/>
  </cols>
  <sheetData>
    <row r="1" spans="1:15" s="32" customFormat="1" ht="46.5" customHeight="1" x14ac:dyDescent="0.25">
      <c r="A1" s="49" t="s">
        <v>41</v>
      </c>
      <c r="B1" s="51" t="s">
        <v>42</v>
      </c>
      <c r="C1" s="29" t="s">
        <v>61</v>
      </c>
      <c r="D1" s="29" t="s">
        <v>60</v>
      </c>
      <c r="E1" s="33" t="s">
        <v>66</v>
      </c>
      <c r="F1" s="33" t="s">
        <v>67</v>
      </c>
      <c r="G1" s="33" t="s">
        <v>68</v>
      </c>
      <c r="H1" s="29" t="s">
        <v>45</v>
      </c>
      <c r="I1" s="31" t="s">
        <v>43</v>
      </c>
      <c r="J1" s="29" t="s">
        <v>46</v>
      </c>
      <c r="K1" s="29" t="s">
        <v>47</v>
      </c>
      <c r="L1" s="154" t="s">
        <v>62</v>
      </c>
      <c r="M1" s="29" t="s">
        <v>63</v>
      </c>
      <c r="N1" s="29" t="s">
        <v>64</v>
      </c>
      <c r="O1" s="57"/>
    </row>
    <row r="2" spans="1:15" s="30" customFormat="1" ht="54" customHeight="1" x14ac:dyDescent="0.25">
      <c r="A2" s="50">
        <v>1</v>
      </c>
      <c r="B2" s="55" t="s">
        <v>71</v>
      </c>
      <c r="C2" s="29" t="s">
        <v>81</v>
      </c>
      <c r="D2" s="39">
        <v>1</v>
      </c>
      <c r="E2" s="40">
        <v>10400</v>
      </c>
      <c r="F2" s="40">
        <v>11440</v>
      </c>
      <c r="G2" s="41">
        <v>11752</v>
      </c>
      <c r="H2" s="34">
        <f>ROUND(AVERAGE(E2:G2),2)</f>
        <v>11197.33</v>
      </c>
      <c r="I2" s="34">
        <f>ROUND(D2*H2,3)</f>
        <v>11197.33</v>
      </c>
      <c r="J2" s="34">
        <f>ROUND((SQRT(SUM(POWER((E2-H2),2),POWER((F2-H2),2),POWER((G2-H2),2))/2)),2)</f>
        <v>707.91</v>
      </c>
      <c r="K2" s="34">
        <f>ROUND(((J2/H2)*100),3)</f>
        <v>6.3220000000000001</v>
      </c>
      <c r="L2" s="155">
        <f>E2*D2</f>
        <v>10400</v>
      </c>
      <c r="M2" s="43">
        <f>F2*D2</f>
        <v>11440</v>
      </c>
      <c r="N2" s="43">
        <f>G2*D2</f>
        <v>11752</v>
      </c>
      <c r="O2" s="58"/>
    </row>
    <row r="3" spans="1:15" s="30" customFormat="1" ht="54" customHeight="1" x14ac:dyDescent="0.25">
      <c r="A3" s="50">
        <v>2</v>
      </c>
      <c r="B3" s="153" t="s">
        <v>72</v>
      </c>
      <c r="C3" s="29" t="s">
        <v>81</v>
      </c>
      <c r="D3" s="39">
        <v>1</v>
      </c>
      <c r="E3" s="40">
        <v>4300</v>
      </c>
      <c r="F3" s="40">
        <v>4730</v>
      </c>
      <c r="G3" s="41">
        <v>4859</v>
      </c>
      <c r="H3" s="34">
        <f t="shared" ref="H3:H11" si="0">ROUND(AVERAGE(E3:G3),2)</f>
        <v>4629.67</v>
      </c>
      <c r="I3" s="34">
        <f t="shared" ref="I3:I11" si="1">ROUND(D3*H3,3)</f>
        <v>4629.67</v>
      </c>
      <c r="J3" s="34">
        <f t="shared" ref="J3:J11" si="2">ROUND((SQRT(SUM(POWER((E3-H3),2),POWER((F3-H3),2),POWER((G3-H3),2))/2)),2)</f>
        <v>292.69</v>
      </c>
      <c r="K3" s="34">
        <f t="shared" ref="K3:K11" si="3">ROUND(((J3/H3)*100),3)</f>
        <v>6.3220000000000001</v>
      </c>
      <c r="L3" s="155">
        <f t="shared" ref="L3:L11" si="4">E3*D3</f>
        <v>4300</v>
      </c>
      <c r="M3" s="43">
        <f t="shared" ref="M3:M11" si="5">F3*D3</f>
        <v>4730</v>
      </c>
      <c r="N3" s="43">
        <f t="shared" ref="N3:N11" si="6">G3*D3</f>
        <v>4859</v>
      </c>
      <c r="O3" s="58"/>
    </row>
    <row r="4" spans="1:15" s="30" customFormat="1" ht="54" customHeight="1" x14ac:dyDescent="0.25">
      <c r="A4" s="50">
        <v>3</v>
      </c>
      <c r="B4" s="153" t="s">
        <v>73</v>
      </c>
      <c r="C4" s="29" t="s">
        <v>81</v>
      </c>
      <c r="D4" s="39">
        <v>1</v>
      </c>
      <c r="E4" s="40">
        <v>6200</v>
      </c>
      <c r="F4" s="40">
        <v>6820</v>
      </c>
      <c r="G4" s="41">
        <v>7006</v>
      </c>
      <c r="H4" s="34">
        <f t="shared" si="0"/>
        <v>6675.33</v>
      </c>
      <c r="I4" s="34">
        <f t="shared" si="1"/>
        <v>6675.33</v>
      </c>
      <c r="J4" s="34">
        <f t="shared" si="2"/>
        <v>422.03</v>
      </c>
      <c r="K4" s="34">
        <f t="shared" si="3"/>
        <v>6.3220000000000001</v>
      </c>
      <c r="L4" s="155">
        <f t="shared" si="4"/>
        <v>6200</v>
      </c>
      <c r="M4" s="43">
        <f t="shared" si="5"/>
        <v>6820</v>
      </c>
      <c r="N4" s="43">
        <f t="shared" si="6"/>
        <v>7006</v>
      </c>
      <c r="O4" s="58"/>
    </row>
    <row r="5" spans="1:15" s="30" customFormat="1" ht="54" customHeight="1" x14ac:dyDescent="0.25">
      <c r="A5" s="50">
        <v>4</v>
      </c>
      <c r="B5" s="153" t="s">
        <v>74</v>
      </c>
      <c r="C5" s="29" t="s">
        <v>81</v>
      </c>
      <c r="D5" s="39">
        <v>1</v>
      </c>
      <c r="E5" s="40">
        <v>6800</v>
      </c>
      <c r="F5" s="40">
        <v>7480</v>
      </c>
      <c r="G5" s="41">
        <v>7684</v>
      </c>
      <c r="H5" s="34">
        <f t="shared" si="0"/>
        <v>7321.33</v>
      </c>
      <c r="I5" s="34">
        <f t="shared" si="1"/>
        <v>7321.33</v>
      </c>
      <c r="J5" s="34">
        <f t="shared" si="2"/>
        <v>462.87</v>
      </c>
      <c r="K5" s="34">
        <f t="shared" si="3"/>
        <v>6.3220000000000001</v>
      </c>
      <c r="L5" s="155">
        <f t="shared" si="4"/>
        <v>6800</v>
      </c>
      <c r="M5" s="43">
        <f t="shared" si="5"/>
        <v>7480</v>
      </c>
      <c r="N5" s="43">
        <f t="shared" si="6"/>
        <v>7684</v>
      </c>
      <c r="O5" s="58"/>
    </row>
    <row r="6" spans="1:15" s="30" customFormat="1" ht="54" customHeight="1" x14ac:dyDescent="0.25">
      <c r="A6" s="50">
        <v>5</v>
      </c>
      <c r="B6" s="153" t="s">
        <v>75</v>
      </c>
      <c r="C6" s="29" t="s">
        <v>81</v>
      </c>
      <c r="D6" s="39">
        <v>1</v>
      </c>
      <c r="E6" s="40">
        <v>15900</v>
      </c>
      <c r="F6" s="40">
        <v>17490</v>
      </c>
      <c r="G6" s="41">
        <v>17967</v>
      </c>
      <c r="H6" s="34">
        <f t="shared" si="0"/>
        <v>17119</v>
      </c>
      <c r="I6" s="34">
        <f t="shared" si="1"/>
        <v>17119</v>
      </c>
      <c r="J6" s="34">
        <f t="shared" si="2"/>
        <v>1082.29</v>
      </c>
      <c r="K6" s="34">
        <f t="shared" si="3"/>
        <v>6.3220000000000001</v>
      </c>
      <c r="L6" s="155">
        <f t="shared" si="4"/>
        <v>15900</v>
      </c>
      <c r="M6" s="43">
        <f t="shared" si="5"/>
        <v>17490</v>
      </c>
      <c r="N6" s="43">
        <f t="shared" si="6"/>
        <v>17967</v>
      </c>
      <c r="O6" s="58"/>
    </row>
    <row r="7" spans="1:15" s="30" customFormat="1" ht="54" customHeight="1" x14ac:dyDescent="0.25">
      <c r="A7" s="50">
        <v>6</v>
      </c>
      <c r="B7" s="153" t="s">
        <v>76</v>
      </c>
      <c r="C7" s="29" t="s">
        <v>81</v>
      </c>
      <c r="D7" s="39">
        <v>1</v>
      </c>
      <c r="E7" s="40">
        <v>16700</v>
      </c>
      <c r="F7" s="40">
        <v>18370</v>
      </c>
      <c r="G7" s="41">
        <v>18871</v>
      </c>
      <c r="H7" s="34">
        <f t="shared" si="0"/>
        <v>17980.330000000002</v>
      </c>
      <c r="I7" s="34">
        <f t="shared" si="1"/>
        <v>17980.330000000002</v>
      </c>
      <c r="J7" s="34">
        <f t="shared" si="2"/>
        <v>1136.75</v>
      </c>
      <c r="K7" s="34">
        <f t="shared" si="3"/>
        <v>6.3220000000000001</v>
      </c>
      <c r="L7" s="155">
        <f t="shared" si="4"/>
        <v>16700</v>
      </c>
      <c r="M7" s="43">
        <f t="shared" si="5"/>
        <v>18370</v>
      </c>
      <c r="N7" s="43">
        <f t="shared" si="6"/>
        <v>18871</v>
      </c>
      <c r="O7" s="58"/>
    </row>
    <row r="8" spans="1:15" s="30" customFormat="1" ht="54" customHeight="1" x14ac:dyDescent="0.25">
      <c r="A8" s="50">
        <v>7</v>
      </c>
      <c r="B8" s="153" t="s">
        <v>77</v>
      </c>
      <c r="C8" s="29" t="s">
        <v>81</v>
      </c>
      <c r="D8" s="39">
        <v>1</v>
      </c>
      <c r="E8" s="40">
        <v>20900</v>
      </c>
      <c r="F8" s="40">
        <v>22990</v>
      </c>
      <c r="G8" s="41">
        <v>23617</v>
      </c>
      <c r="H8" s="34">
        <f t="shared" si="0"/>
        <v>22502.33</v>
      </c>
      <c r="I8" s="34">
        <f t="shared" si="1"/>
        <v>22502.33</v>
      </c>
      <c r="J8" s="34">
        <f t="shared" si="2"/>
        <v>1422.63</v>
      </c>
      <c r="K8" s="34">
        <f t="shared" si="3"/>
        <v>6.3220000000000001</v>
      </c>
      <c r="L8" s="155">
        <f t="shared" si="4"/>
        <v>20900</v>
      </c>
      <c r="M8" s="43">
        <f t="shared" si="5"/>
        <v>22990</v>
      </c>
      <c r="N8" s="43">
        <f t="shared" si="6"/>
        <v>23617</v>
      </c>
      <c r="O8" s="58"/>
    </row>
    <row r="9" spans="1:15" s="30" customFormat="1" ht="54" customHeight="1" x14ac:dyDescent="0.25">
      <c r="A9" s="50">
        <v>8</v>
      </c>
      <c r="B9" s="153" t="s">
        <v>78</v>
      </c>
      <c r="C9" s="29" t="s">
        <v>81</v>
      </c>
      <c r="D9" s="39">
        <v>1</v>
      </c>
      <c r="E9" s="40">
        <v>7400</v>
      </c>
      <c r="F9" s="40">
        <v>8140</v>
      </c>
      <c r="G9" s="41">
        <v>8362</v>
      </c>
      <c r="H9" s="34">
        <f t="shared" si="0"/>
        <v>7967.33</v>
      </c>
      <c r="I9" s="34">
        <f t="shared" si="1"/>
        <v>7967.33</v>
      </c>
      <c r="J9" s="34">
        <f t="shared" si="2"/>
        <v>503.71</v>
      </c>
      <c r="K9" s="34">
        <f t="shared" si="3"/>
        <v>6.3220000000000001</v>
      </c>
      <c r="L9" s="155">
        <f t="shared" si="4"/>
        <v>7400</v>
      </c>
      <c r="M9" s="43">
        <f t="shared" si="5"/>
        <v>8140</v>
      </c>
      <c r="N9" s="43">
        <f t="shared" si="6"/>
        <v>8362</v>
      </c>
      <c r="O9" s="58"/>
    </row>
    <row r="10" spans="1:15" s="30" customFormat="1" ht="54" customHeight="1" x14ac:dyDescent="0.25">
      <c r="A10" s="50">
        <v>9</v>
      </c>
      <c r="B10" s="153" t="s">
        <v>79</v>
      </c>
      <c r="C10" s="29" t="s">
        <v>81</v>
      </c>
      <c r="D10" s="39">
        <v>1</v>
      </c>
      <c r="E10" s="40">
        <v>16900</v>
      </c>
      <c r="F10" s="40">
        <v>18590</v>
      </c>
      <c r="G10" s="41">
        <v>19097</v>
      </c>
      <c r="H10" s="34">
        <f t="shared" si="0"/>
        <v>18195.669999999998</v>
      </c>
      <c r="I10" s="34">
        <f t="shared" si="1"/>
        <v>18195.669999999998</v>
      </c>
      <c r="J10" s="34">
        <f t="shared" si="2"/>
        <v>1150.3599999999999</v>
      </c>
      <c r="K10" s="34">
        <f t="shared" si="3"/>
        <v>6.3220000000000001</v>
      </c>
      <c r="L10" s="155">
        <f t="shared" si="4"/>
        <v>16900</v>
      </c>
      <c r="M10" s="43">
        <f t="shared" si="5"/>
        <v>18590</v>
      </c>
      <c r="N10" s="43">
        <f t="shared" si="6"/>
        <v>19097</v>
      </c>
      <c r="O10" s="58"/>
    </row>
    <row r="11" spans="1:15" s="30" customFormat="1" ht="54" customHeight="1" x14ac:dyDescent="0.25">
      <c r="A11" s="50">
        <v>10</v>
      </c>
      <c r="B11" s="153" t="s">
        <v>80</v>
      </c>
      <c r="C11" s="29" t="s">
        <v>81</v>
      </c>
      <c r="D11" s="39">
        <v>1</v>
      </c>
      <c r="E11" s="40">
        <v>14900</v>
      </c>
      <c r="F11" s="40">
        <v>16390</v>
      </c>
      <c r="G11" s="41">
        <v>16837</v>
      </c>
      <c r="H11" s="34">
        <f t="shared" si="0"/>
        <v>16042.33</v>
      </c>
      <c r="I11" s="34">
        <f t="shared" si="1"/>
        <v>16042.33</v>
      </c>
      <c r="J11" s="34">
        <f t="shared" si="2"/>
        <v>1014.22</v>
      </c>
      <c r="K11" s="34">
        <f t="shared" si="3"/>
        <v>6.3220000000000001</v>
      </c>
      <c r="L11" s="155">
        <f t="shared" si="4"/>
        <v>14900</v>
      </c>
      <c r="M11" s="43">
        <f t="shared" si="5"/>
        <v>16390</v>
      </c>
      <c r="N11" s="43">
        <f t="shared" si="6"/>
        <v>16837</v>
      </c>
      <c r="O11" s="58"/>
    </row>
    <row r="12" spans="1:15" ht="19.5" customHeight="1" x14ac:dyDescent="0.2">
      <c r="A12" s="44"/>
      <c r="B12" s="52"/>
      <c r="C12" s="29"/>
      <c r="D12" s="45"/>
      <c r="E12" s="46"/>
      <c r="F12" s="46"/>
      <c r="G12" s="46"/>
      <c r="H12" s="35"/>
      <c r="I12" s="35">
        <f>SUM(I2:I2)</f>
        <v>11197.33</v>
      </c>
      <c r="J12" s="35">
        <f>AVERAGE(J2:J2)</f>
        <v>707.91</v>
      </c>
      <c r="K12" s="35">
        <f>AVERAGE(K2:K2)</f>
        <v>6.3220000000000001</v>
      </c>
      <c r="L12" s="156"/>
      <c r="M12" s="47"/>
      <c r="N12" s="47"/>
      <c r="O12" s="59"/>
    </row>
    <row r="13" spans="1:15" ht="15.75" x14ac:dyDescent="0.25">
      <c r="A13" s="147" t="s">
        <v>44</v>
      </c>
      <c r="B13" s="148"/>
      <c r="C13" s="148"/>
      <c r="D13" s="148"/>
      <c r="E13" s="148"/>
      <c r="F13" s="148"/>
      <c r="G13" s="149"/>
      <c r="H13" s="56"/>
      <c r="I13" s="150">
        <f>SUM(H2:H11)</f>
        <v>129630.65000000001</v>
      </c>
      <c r="J13" s="151"/>
      <c r="K13" s="152"/>
      <c r="L13" s="157">
        <f>SUM(L2:L11)</f>
        <v>120400</v>
      </c>
      <c r="M13" s="48">
        <f>SUM(M2:M11)</f>
        <v>132440</v>
      </c>
      <c r="N13" s="48">
        <f>SUM(N2:N11)</f>
        <v>136052</v>
      </c>
      <c r="O13" s="13"/>
    </row>
    <row r="14" spans="1:15" ht="15.75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36"/>
    </row>
    <row r="15" spans="1:15" ht="12.75" customHeight="1" x14ac:dyDescent="0.2">
      <c r="B15" s="53"/>
      <c r="K15" s="38"/>
    </row>
    <row r="16" spans="1:15" ht="12.75" customHeight="1" x14ac:dyDescent="0.2">
      <c r="M16" s="54"/>
    </row>
    <row r="17" spans="2:2" x14ac:dyDescent="0.2">
      <c r="B17" s="53"/>
    </row>
  </sheetData>
  <mergeCells count="2">
    <mergeCell ref="A13:G13"/>
    <mergeCell ref="I13:K13"/>
  </mergeCells>
  <phoneticPr fontId="11" type="noConversion"/>
  <pageMargins left="0.19685039370078741" right="0.19685039370078741" top="0.98425196850393704" bottom="0.59055118110236227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</vt:lpstr>
      <vt:lpstr>Коэф вар</vt:lpstr>
      <vt:lpstr>НМЦ </vt:lpstr>
      <vt:lpstr>'НМЦ 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</dc:creator>
  <cp:lastModifiedBy>JKU</cp:lastModifiedBy>
  <cp:lastPrinted>2025-05-20T08:25:26Z</cp:lastPrinted>
  <dcterms:created xsi:type="dcterms:W3CDTF">2014-03-04T07:13:44Z</dcterms:created>
  <dcterms:modified xsi:type="dcterms:W3CDTF">2026-05-28T13:30:10Z</dcterms:modified>
</cp:coreProperties>
</file>