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6110" windowHeight="9525" activeTab="1"/>
  </bookViews>
  <sheets>
    <sheet name="ИК- ед.пост" sheetId="24" r:id="rId1"/>
    <sheet name="нмцк" sheetId="6" r:id="rId2"/>
  </sheets>
  <definedNames>
    <definedName name="_xlnm.Print_Area" localSheetId="0">'ИК- ед.пост'!$A$2:$H$21</definedName>
    <definedName name="_xlnm.Print_Area" localSheetId="1">нмцк!$A$1:$N$53</definedName>
  </definedNames>
  <calcPr calcId="125725" iterateDelta="1E-4"/>
</workbook>
</file>

<file path=xl/calcChain.xml><?xml version="1.0" encoding="utf-8"?>
<calcChain xmlns="http://schemas.openxmlformats.org/spreadsheetml/2006/main">
  <c r="N51" i="6"/>
  <c r="N43"/>
  <c r="N37"/>
  <c r="L48" l="1"/>
  <c r="A47"/>
  <c r="L46"/>
  <c r="L44"/>
  <c r="L43"/>
  <c r="L40"/>
  <c r="M40" s="1"/>
  <c r="L41"/>
  <c r="L39"/>
  <c r="L36"/>
  <c r="L37"/>
  <c r="M37" s="1"/>
  <c r="L35"/>
  <c r="L33"/>
  <c r="M33" s="1"/>
  <c r="L32"/>
  <c r="L29"/>
  <c r="L30"/>
  <c r="J48"/>
  <c r="N48" s="1"/>
  <c r="J46"/>
  <c r="N46" s="1"/>
  <c r="J44"/>
  <c r="N44" s="1"/>
  <c r="J43"/>
  <c r="J41"/>
  <c r="N41" s="1"/>
  <c r="J40"/>
  <c r="N40" s="1"/>
  <c r="J39"/>
  <c r="N39" s="1"/>
  <c r="J33"/>
  <c r="N33" s="1"/>
  <c r="J36"/>
  <c r="N36" s="1"/>
  <c r="J37"/>
  <c r="J35"/>
  <c r="N35" s="1"/>
  <c r="J32"/>
  <c r="N32" s="1"/>
  <c r="J29"/>
  <c r="N29" s="1"/>
  <c r="J30"/>
  <c r="N30" s="1"/>
  <c r="J28"/>
  <c r="M48" l="1"/>
  <c r="M46"/>
  <c r="M44"/>
  <c r="M41"/>
  <c r="M30"/>
  <c r="M29"/>
  <c r="M43"/>
  <c r="M39"/>
  <c r="M32"/>
  <c r="M35"/>
  <c r="M36"/>
  <c r="A49" l="1"/>
  <c r="A45"/>
  <c r="B48"/>
  <c r="B46"/>
  <c r="B44"/>
  <c r="B43"/>
  <c r="A42"/>
  <c r="B41"/>
  <c r="B40"/>
  <c r="B39"/>
  <c r="A38"/>
  <c r="B37"/>
  <c r="B36"/>
  <c r="B35"/>
  <c r="A34"/>
  <c r="B33"/>
  <c r="B32"/>
  <c r="A31"/>
  <c r="B30"/>
  <c r="B29"/>
  <c r="B28"/>
  <c r="Q50"/>
  <c r="P50"/>
  <c r="O50"/>
  <c r="Q49" l="1"/>
  <c r="P49"/>
  <c r="O49"/>
  <c r="Q28" l="1"/>
  <c r="P28"/>
  <c r="O28"/>
  <c r="L28"/>
  <c r="N28"/>
  <c r="B5"/>
  <c r="A5"/>
  <c r="M28" l="1"/>
  <c r="H21" i="24"/>
  <c r="A21"/>
  <c r="H20"/>
  <c r="A20" l="1"/>
  <c r="F19" l="1"/>
  <c r="G17"/>
  <c r="F17"/>
  <c r="B17"/>
  <c r="G16"/>
  <c r="F16"/>
  <c r="B16"/>
  <c r="G15"/>
  <c r="F15"/>
  <c r="B15"/>
  <c r="G14"/>
  <c r="F14"/>
  <c r="B14"/>
  <c r="G13"/>
  <c r="F13"/>
  <c r="B13"/>
  <c r="G12"/>
  <c r="F12"/>
  <c r="B12"/>
  <c r="G11"/>
  <c r="F11"/>
  <c r="B11"/>
  <c r="G10"/>
  <c r="F10"/>
  <c r="B10"/>
  <c r="G9"/>
  <c r="F9"/>
  <c r="B9"/>
  <c r="G8"/>
  <c r="F8"/>
  <c r="B8"/>
  <c r="B7" s="1"/>
  <c r="A7" s="1"/>
  <c r="H17" l="1"/>
  <c r="H10"/>
  <c r="H12"/>
  <c r="H14"/>
  <c r="H11"/>
  <c r="H13"/>
  <c r="H15"/>
  <c r="H16"/>
  <c r="H9"/>
  <c r="H8"/>
  <c r="H18" l="1"/>
</calcChain>
</file>

<file path=xl/sharedStrings.xml><?xml version="1.0" encoding="utf-8"?>
<sst xmlns="http://schemas.openxmlformats.org/spreadsheetml/2006/main" count="101" uniqueCount="55">
  <si>
    <t>Ед. изм.</t>
  </si>
  <si>
    <t>ОБОСНОВАНИЕ НАЧАЛЬНОЙ (МАКСИМАЛЬНОЙ) ЦЕНЫ КОНТРАКТА</t>
  </si>
  <si>
    <t xml:space="preserve">Начальная (максимальная) цена контракта сформирована методом сопоставимых рыночных цен в соответствии с Федеральным законом от 05.04.2013 № 44-ФЗ "О контрактной системе в сфере закупок товаров, работ, услуг для обеспечения государственных и муниципальных нужд" и Приказом Минэкономразвития России № 567 от 02.10.2013 «Об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исполнителем)». Источник получения информации: Юридические лица, на основании запроса коммерческого предложения, направленного поставщикам, обладающим опытом выполнения подобного вида работ. </t>
  </si>
  <si>
    <t>НМЦК методом сопоставимых рыночных цен (анализа рынка) определяется по формуле:</t>
  </si>
  <si>
    <t>где:</t>
  </si>
  <si>
    <t>НМЦК, определяемая методом сопоставимых рыночных цен (анализа рынка);</t>
  </si>
  <si>
    <t>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 товара, работы, услуги, представленная в источнике с номером i, скорректированная с учетом коэффициентов (индексов), применяемых для пересчета цен товаров, работ, услуг с учетом различий в характеристиках товаров, коммерческих и (или) финансовых условий поставок товаров, выполнения работ, оказания услуг.</t>
  </si>
  <si>
    <t>№ п/п</t>
  </si>
  <si>
    <t>Наименование товара, работы, услуги</t>
  </si>
  <si>
    <t>Предложение №2</t>
  </si>
  <si>
    <t>Предложение №3</t>
  </si>
  <si>
    <t>Среднее арифметическое значение цены, руб.</t>
  </si>
  <si>
    <t>Среднее квадратичное отклонение</t>
  </si>
  <si>
    <t>Коэффициент вариации, %</t>
  </si>
  <si>
    <t>Начальная 
(максимальная) 
цена контракта, 
руб.</t>
  </si>
  <si>
    <t xml:space="preserve">Дата подготовки обоснования НМЦК: </t>
  </si>
  <si>
    <t>Предложение №1</t>
  </si>
  <si>
    <t>Для заключения Государственного контракта принимаем цену за единицу товара ниже средней, предлагаемую</t>
  </si>
  <si>
    <t>Расчет цены контракта</t>
  </si>
  <si>
    <t>Цед – цена за единицу товара (руб.)</t>
  </si>
  <si>
    <t>Цена контракта</t>
  </si>
  <si>
    <t xml:space="preserve">Цена контракта составляет: </t>
  </si>
  <si>
    <t>Количество</t>
  </si>
  <si>
    <t>шт</t>
  </si>
  <si>
    <t>Блок оконный двухстворчатый (поворотно-откидной) размером 1,4х1,3 м</t>
  </si>
  <si>
    <t>Блок оконный двухстворчатый (поворотно-откидной) размером 1,1х1,3 м</t>
  </si>
  <si>
    <t>Блок оконный двухстворчатый (поворотно-откидной) размером 1,7х1,3 м</t>
  </si>
  <si>
    <t>Блок дверной размером 2,05х0,8 м</t>
  </si>
  <si>
    <t>Блок дверной размером 2,05х0,9 м</t>
  </si>
  <si>
    <t>ОКПД 2/ КТРУ</t>
  </si>
  <si>
    <t>Кол-во</t>
  </si>
  <si>
    <t>Ед.изм.</t>
  </si>
  <si>
    <r>
      <t>Начальная (максимальная) цена контракта</t>
    </r>
    <r>
      <rPr>
        <i/>
        <sz val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определена методом сопоставимых рыночных цен (анализ рынка).</t>
    </r>
  </si>
  <si>
    <t>v – количество (объем) закупаемого товара (шт.)</t>
  </si>
  <si>
    <t>ЦК  = V*Цед
где: v – количество (объем) закупаемого товара (шт.); 
Цед – цена за единицу товара (руб.).</t>
  </si>
  <si>
    <t>Прин скрин</t>
  </si>
  <si>
    <t xml:space="preserve">                                                                                          Приложение № 4 к Государственному контракту №___________________________________ от _______________ 2023 г         </t>
  </si>
  <si>
    <t>ФКУ ИК-6 УФСИН России по Оренбургской области: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</si>
  <si>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Итого:</t>
  </si>
  <si>
    <t xml:space="preserve">Инженер ОТО ФКУ БМТиВС УФСИН                                              России по Оренбургской области </t>
  </si>
  <si>
    <t>штук</t>
  </si>
  <si>
    <t>"______" ____________  2026 г</t>
  </si>
  <si>
    <t xml:space="preserve">                                                                                       А.Д. Чиркина </t>
  </si>
  <si>
    <t xml:space="preserve">Герметик силиконовый </t>
  </si>
  <si>
    <t xml:space="preserve">Пена монтажная </t>
  </si>
  <si>
    <t xml:space="preserve">Пена монтажная противопожарная </t>
  </si>
  <si>
    <t>Пена монтажная</t>
  </si>
  <si>
    <t>ФКУ ИК-1 УФСИН России по Оренбургской области                                                 г. Оренбург, пер. Крымский, д. 119</t>
  </si>
  <si>
    <t xml:space="preserve"> </t>
  </si>
  <si>
    <t>ФКУ ИК-5 УФСИН России по Оренбургской области                                                               г. Новотроицк,                                ул. Новотроицк, д 26</t>
  </si>
  <si>
    <t>ФКУ ИК-4 УФСИН России по Оренбургской области                                                             г. Оренбург,                                    ул. Техническая, д. 4</t>
  </si>
  <si>
    <t>ФКУ ИК-8 УФСИН России по Оренбургской области                                 г. Оренбург,                                 ул. Донгузская, д. 142</t>
  </si>
  <si>
    <t>ФКУ СИЗО-1 УФСИН России по Оренбургской области                                                 г. Оренбург,                                ул. Набережная, д. 7</t>
  </si>
  <si>
    <t>ФКУ СИЗО-2 УФСИН России по Оренбургской области                                                 г. Орск                                ул. Маршала Конева,              д. 2В</t>
  </si>
  <si>
    <t>ФКУ СИЗО-3 УФСИН России по Оренбургской области                                                 г. Оренбург,                                   ул. Калининградская,                  д. 192</t>
  </si>
</sst>
</file>

<file path=xl/styles.xml><?xml version="1.0" encoding="utf-8"?>
<styleSheet xmlns="http://schemas.openxmlformats.org/spreadsheetml/2006/main">
  <fonts count="17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9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4"/>
      <name val="Arial"/>
      <family val="2"/>
      <charset val="204"/>
    </font>
    <font>
      <sz val="10"/>
      <name val="Arial Cyr"/>
      <charset val="204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u/>
      <sz val="9"/>
      <color indexed="8"/>
      <name val="Times New Roman"/>
      <family val="1"/>
      <charset val="204"/>
    </font>
    <font>
      <sz val="9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7" fillId="0" borderId="0"/>
  </cellStyleXfs>
  <cellXfs count="132">
    <xf numFmtId="0" fontId="0" fillId="0" borderId="0" xfId="0"/>
    <xf numFmtId="0" fontId="2" fillId="2" borderId="2" xfId="1" applyFont="1" applyFill="1" applyBorder="1" applyAlignment="1">
      <alignment horizontal="center" vertical="center" textRotation="90" wrapText="1"/>
    </xf>
    <xf numFmtId="0" fontId="2" fillId="2" borderId="9" xfId="1" applyFont="1" applyFill="1" applyBorder="1" applyAlignment="1">
      <alignment horizontal="center" vertical="center" textRotation="90" wrapText="1"/>
    </xf>
    <xf numFmtId="0" fontId="2" fillId="2" borderId="1" xfId="1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/>
    </xf>
    <xf numFmtId="0" fontId="10" fillId="2" borderId="0" xfId="1" applyFont="1" applyFill="1" applyBorder="1" applyAlignment="1">
      <alignment horizontal="center"/>
    </xf>
    <xf numFmtId="0" fontId="10" fillId="2" borderId="0" xfId="1" applyFont="1" applyFill="1" applyBorder="1" applyAlignment="1">
      <alignment horizontal="center" vertical="center"/>
    </xf>
    <xf numFmtId="0" fontId="10" fillId="2" borderId="1" xfId="1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/>
    </xf>
    <xf numFmtId="0" fontId="2" fillId="2" borderId="2" xfId="1" applyFont="1" applyFill="1" applyBorder="1" applyAlignment="1">
      <alignment horizontal="center" vertical="center" wrapText="1"/>
    </xf>
    <xf numFmtId="0" fontId="2" fillId="2" borderId="8" xfId="1" applyFont="1" applyFill="1" applyBorder="1" applyAlignment="1">
      <alignment horizontal="center" vertical="center" wrapText="1"/>
    </xf>
    <xf numFmtId="2" fontId="9" fillId="2" borderId="0" xfId="0" applyNumberFormat="1" applyFont="1" applyFill="1" applyAlignment="1">
      <alignment horizontal="center" wrapText="1"/>
    </xf>
    <xf numFmtId="0" fontId="9" fillId="2" borderId="0" xfId="0" applyFont="1" applyFill="1" applyAlignment="1">
      <alignment horizontal="center" wrapText="1"/>
    </xf>
    <xf numFmtId="0" fontId="2" fillId="2" borderId="0" xfId="1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 wrapText="1"/>
    </xf>
    <xf numFmtId="0" fontId="9" fillId="2" borderId="1" xfId="0" applyFont="1" applyFill="1" applyBorder="1" applyAlignment="1">
      <alignment horizontal="center"/>
    </xf>
    <xf numFmtId="4" fontId="9" fillId="2" borderId="0" xfId="0" applyNumberFormat="1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6" fillId="2" borderId="5" xfId="0" applyFont="1" applyFill="1" applyBorder="1" applyAlignment="1">
      <alignment horizontal="center" wrapText="1"/>
    </xf>
    <xf numFmtId="0" fontId="6" fillId="2" borderId="17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 wrapText="1"/>
    </xf>
    <xf numFmtId="0" fontId="6" fillId="2" borderId="18" xfId="0" applyFont="1" applyFill="1" applyBorder="1" applyAlignment="1">
      <alignment horizontal="center" vertical="center"/>
    </xf>
    <xf numFmtId="4" fontId="2" fillId="2" borderId="1" xfId="0" applyNumberFormat="1" applyFont="1" applyFill="1" applyBorder="1" applyAlignment="1">
      <alignment horizontal="center" vertical="center" wrapText="1"/>
    </xf>
    <xf numFmtId="4" fontId="2" fillId="2" borderId="1" xfId="1" applyNumberFormat="1" applyFont="1" applyFill="1" applyBorder="1" applyAlignment="1">
      <alignment horizontal="center" vertical="center" wrapText="1"/>
    </xf>
    <xf numFmtId="4" fontId="3" fillId="2" borderId="1" xfId="1" applyNumberFormat="1" applyFont="1" applyFill="1" applyBorder="1" applyAlignment="1">
      <alignment horizontal="center" vertical="center" wrapText="1"/>
    </xf>
    <xf numFmtId="4" fontId="11" fillId="2" borderId="1" xfId="1" applyNumberFormat="1" applyFont="1" applyFill="1" applyBorder="1" applyAlignment="1">
      <alignment horizontal="center" vertical="center" wrapText="1"/>
    </xf>
    <xf numFmtId="4" fontId="12" fillId="2" borderId="1" xfId="1" applyNumberFormat="1" applyFont="1" applyFill="1" applyBorder="1" applyAlignment="1">
      <alignment horizontal="center" vertical="center" wrapText="1"/>
    </xf>
    <xf numFmtId="0" fontId="10" fillId="2" borderId="1" xfId="1" applyFont="1" applyFill="1" applyBorder="1" applyAlignment="1">
      <alignment horizontal="center" vertical="center"/>
    </xf>
    <xf numFmtId="0" fontId="10" fillId="2" borderId="3" xfId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 wrapText="1"/>
    </xf>
    <xf numFmtId="0" fontId="9" fillId="2" borderId="16" xfId="0" applyFont="1" applyFill="1" applyBorder="1" applyAlignment="1">
      <alignment horizontal="center"/>
    </xf>
    <xf numFmtId="0" fontId="9" fillId="2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/>
    </xf>
    <xf numFmtId="0" fontId="13" fillId="2" borderId="4" xfId="0" applyFont="1" applyFill="1" applyBorder="1" applyAlignment="1">
      <alignment vertical="center" wrapText="1"/>
    </xf>
    <xf numFmtId="0" fontId="13" fillId="2" borderId="4" xfId="0" applyFont="1" applyFill="1" applyBorder="1" applyAlignment="1">
      <alignment vertical="center"/>
    </xf>
    <xf numFmtId="0" fontId="13" fillId="2" borderId="3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left" wrapText="1"/>
    </xf>
    <xf numFmtId="0" fontId="10" fillId="2" borderId="3" xfId="1" applyFont="1" applyFill="1" applyBorder="1" applyAlignment="1">
      <alignment horizontal="center" vertical="center" wrapText="1"/>
    </xf>
    <xf numFmtId="0" fontId="14" fillId="2" borderId="0" xfId="0" applyFont="1" applyFill="1" applyBorder="1" applyAlignment="1">
      <alignment horizontal="center"/>
    </xf>
    <xf numFmtId="0" fontId="10" fillId="2" borderId="3" xfId="1" applyFont="1" applyFill="1" applyBorder="1" applyAlignment="1">
      <alignment horizontal="center" vertical="center"/>
    </xf>
    <xf numFmtId="0" fontId="10" fillId="0" borderId="0" xfId="0" applyFont="1"/>
    <xf numFmtId="0" fontId="14" fillId="0" borderId="0" xfId="0" applyFont="1" applyBorder="1" applyAlignment="1">
      <alignment horizontal="center"/>
    </xf>
    <xf numFmtId="0" fontId="10" fillId="0" borderId="0" xfId="0" applyFont="1" applyAlignment="1">
      <alignment vertical="center"/>
    </xf>
    <xf numFmtId="0" fontId="10" fillId="0" borderId="2" xfId="1" applyFont="1" applyBorder="1" applyAlignment="1">
      <alignment horizontal="center" vertical="center"/>
    </xf>
    <xf numFmtId="0" fontId="10" fillId="0" borderId="1" xfId="1" applyFont="1" applyBorder="1" applyAlignment="1">
      <alignment horizontal="center" vertical="center" wrapText="1"/>
    </xf>
    <xf numFmtId="4" fontId="10" fillId="0" borderId="1" xfId="1" applyNumberFormat="1" applyFont="1" applyBorder="1" applyAlignment="1">
      <alignment horizontal="center" vertical="center" wrapText="1"/>
    </xf>
    <xf numFmtId="4" fontId="10" fillId="2" borderId="1" xfId="0" applyNumberFormat="1" applyFont="1" applyFill="1" applyBorder="1" applyAlignment="1">
      <alignment horizontal="center" vertical="center" wrapText="1"/>
    </xf>
    <xf numFmtId="4" fontId="14" fillId="0" borderId="1" xfId="1" applyNumberFormat="1" applyFont="1" applyBorder="1" applyAlignment="1">
      <alignment horizontal="center" vertical="center" wrapText="1"/>
    </xf>
    <xf numFmtId="0" fontId="10" fillId="0" borderId="0" xfId="1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10" fillId="2" borderId="0" xfId="0" applyFont="1" applyFill="1"/>
    <xf numFmtId="4" fontId="10" fillId="0" borderId="0" xfId="0" applyNumberFormat="1" applyFont="1"/>
    <xf numFmtId="4" fontId="10" fillId="0" borderId="0" xfId="0" applyNumberFormat="1" applyFont="1" applyAlignment="1">
      <alignment horizontal="center" vertical="top" wrapText="1"/>
    </xf>
    <xf numFmtId="4" fontId="10" fillId="0" borderId="0" xfId="0" applyNumberFormat="1" applyFont="1" applyAlignment="1">
      <alignment horizontal="center" vertical="center" wrapText="1"/>
    </xf>
    <xf numFmtId="4" fontId="10" fillId="0" borderId="0" xfId="0" applyNumberFormat="1" applyFont="1" applyAlignment="1">
      <alignment vertical="center"/>
    </xf>
    <xf numFmtId="4" fontId="10" fillId="2" borderId="1" xfId="1" applyNumberFormat="1" applyFont="1" applyFill="1" applyBorder="1" applyAlignment="1">
      <alignment horizontal="center" vertical="center" wrapText="1"/>
    </xf>
    <xf numFmtId="4" fontId="13" fillId="2" borderId="1" xfId="1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vertical="top" wrapText="1"/>
    </xf>
    <xf numFmtId="0" fontId="10" fillId="2" borderId="0" xfId="0" applyFont="1" applyFill="1" applyAlignment="1">
      <alignment vertical="center" wrapText="1"/>
    </xf>
    <xf numFmtId="0" fontId="10" fillId="2" borderId="0" xfId="0" applyFont="1" applyFill="1" applyAlignment="1">
      <alignment horizontal="left" vertical="center" wrapText="1"/>
    </xf>
    <xf numFmtId="4" fontId="3" fillId="2" borderId="1" xfId="1" applyNumberFormat="1" applyFont="1" applyFill="1" applyBorder="1" applyAlignment="1">
      <alignment horizontal="center"/>
    </xf>
    <xf numFmtId="0" fontId="13" fillId="2" borderId="4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0" fillId="2" borderId="3" xfId="1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left" vertical="center" wrapText="1"/>
    </xf>
    <xf numFmtId="0" fontId="13" fillId="2" borderId="7" xfId="0" applyFont="1" applyFill="1" applyBorder="1" applyAlignment="1">
      <alignment horizontal="left" vertical="center" wrapText="1"/>
    </xf>
    <xf numFmtId="0" fontId="10" fillId="0" borderId="0" xfId="0" applyFont="1" applyAlignment="1">
      <alignment horizontal="center" vertical="top"/>
    </xf>
    <xf numFmtId="0" fontId="13" fillId="2" borderId="3" xfId="0" applyFont="1" applyFill="1" applyBorder="1" applyAlignment="1">
      <alignment vertical="center" wrapText="1"/>
    </xf>
    <xf numFmtId="0" fontId="13" fillId="2" borderId="7" xfId="0" applyFont="1" applyFill="1" applyBorder="1" applyAlignment="1">
      <alignment vertical="center" wrapText="1"/>
    </xf>
    <xf numFmtId="0" fontId="13" fillId="2" borderId="4" xfId="0" applyFont="1" applyFill="1" applyBorder="1" applyAlignment="1">
      <alignment vertical="center" wrapText="1"/>
    </xf>
    <xf numFmtId="0" fontId="14" fillId="0" borderId="14" xfId="0" applyFont="1" applyBorder="1" applyAlignment="1">
      <alignment horizontal="center"/>
    </xf>
    <xf numFmtId="0" fontId="10" fillId="0" borderId="8" xfId="0" applyFont="1" applyBorder="1" applyAlignment="1">
      <alignment horizontal="center" vertical="center"/>
    </xf>
    <xf numFmtId="0" fontId="16" fillId="0" borderId="9" xfId="0" applyFont="1" applyBorder="1"/>
    <xf numFmtId="0" fontId="16" fillId="0" borderId="10" xfId="0" applyFont="1" applyBorder="1"/>
    <xf numFmtId="0" fontId="16" fillId="0" borderId="11" xfId="0" applyFont="1" applyBorder="1"/>
    <xf numFmtId="0" fontId="16" fillId="0" borderId="12" xfId="0" applyFont="1" applyBorder="1"/>
    <xf numFmtId="0" fontId="16" fillId="0" borderId="13" xfId="0" applyFont="1" applyBorder="1"/>
    <xf numFmtId="0" fontId="10" fillId="0" borderId="8" xfId="0" applyFont="1" applyBorder="1" applyAlignment="1">
      <alignment horizontal="center" vertical="center" wrapText="1"/>
    </xf>
    <xf numFmtId="0" fontId="16" fillId="0" borderId="15" xfId="0" applyFont="1" applyBorder="1"/>
    <xf numFmtId="0" fontId="16" fillId="0" borderId="0" xfId="0" applyFont="1"/>
    <xf numFmtId="0" fontId="16" fillId="0" borderId="14" xfId="0" applyFont="1" applyBorder="1"/>
    <xf numFmtId="0" fontId="10" fillId="0" borderId="3" xfId="1" applyFont="1" applyBorder="1" applyAlignment="1">
      <alignment horizontal="center" vertical="center"/>
    </xf>
    <xf numFmtId="0" fontId="16" fillId="0" borderId="7" xfId="0" applyFont="1" applyBorder="1"/>
    <xf numFmtId="0" fontId="16" fillId="0" borderId="4" xfId="0" applyFont="1" applyBorder="1"/>
    <xf numFmtId="0" fontId="13" fillId="2" borderId="3" xfId="0" applyFont="1" applyFill="1" applyBorder="1" applyAlignment="1">
      <alignment wrapText="1"/>
    </xf>
    <xf numFmtId="4" fontId="10" fillId="0" borderId="3" xfId="1" applyNumberFormat="1" applyFont="1" applyBorder="1" applyAlignment="1">
      <alignment horizontal="right" vertical="center"/>
    </xf>
    <xf numFmtId="0" fontId="16" fillId="0" borderId="7" xfId="0" applyFont="1" applyBorder="1" applyAlignment="1">
      <alignment horizontal="right"/>
    </xf>
    <xf numFmtId="0" fontId="16" fillId="0" borderId="4" xfId="0" applyFont="1" applyBorder="1" applyAlignment="1">
      <alignment horizontal="right"/>
    </xf>
    <xf numFmtId="0" fontId="13" fillId="0" borderId="3" xfId="0" applyFont="1" applyBorder="1" applyAlignment="1">
      <alignment vertical="center" wrapText="1"/>
    </xf>
    <xf numFmtId="0" fontId="13" fillId="0" borderId="7" xfId="0" applyFont="1" applyBorder="1" applyAlignment="1">
      <alignment vertical="center" wrapText="1"/>
    </xf>
    <xf numFmtId="0" fontId="13" fillId="0" borderId="4" xfId="0" applyFont="1" applyBorder="1" applyAlignment="1">
      <alignment vertical="center" wrapText="1"/>
    </xf>
    <xf numFmtId="0" fontId="13" fillId="0" borderId="3" xfId="0" applyFont="1" applyFill="1" applyBorder="1" applyAlignment="1">
      <alignment vertical="center" wrapText="1"/>
    </xf>
    <xf numFmtId="0" fontId="13" fillId="0" borderId="7" xfId="0" applyFont="1" applyFill="1" applyBorder="1" applyAlignment="1">
      <alignment vertical="center" wrapText="1"/>
    </xf>
    <xf numFmtId="0" fontId="13" fillId="0" borderId="4" xfId="0" applyFont="1" applyFill="1" applyBorder="1" applyAlignment="1">
      <alignment vertical="center" wrapText="1"/>
    </xf>
    <xf numFmtId="0" fontId="13" fillId="0" borderId="3" xfId="0" applyFont="1" applyFill="1" applyBorder="1" applyAlignment="1">
      <alignment horizontal="left" vertical="top" wrapText="1"/>
    </xf>
    <xf numFmtId="0" fontId="13" fillId="0" borderId="7" xfId="0" applyFont="1" applyFill="1" applyBorder="1" applyAlignment="1">
      <alignment horizontal="left" vertical="top" wrapText="1"/>
    </xf>
    <xf numFmtId="0" fontId="13" fillId="0" borderId="4" xfId="0" applyFont="1" applyFill="1" applyBorder="1" applyAlignment="1">
      <alignment horizontal="left" vertical="top" wrapText="1"/>
    </xf>
    <xf numFmtId="0" fontId="10" fillId="0" borderId="0" xfId="0" applyFont="1" applyAlignment="1">
      <alignment vertical="center" wrapText="1"/>
    </xf>
    <xf numFmtId="0" fontId="5" fillId="0" borderId="15" xfId="0" applyFont="1" applyBorder="1" applyAlignment="1">
      <alignment horizontal="right" vertical="center" wrapText="1"/>
    </xf>
    <xf numFmtId="0" fontId="5" fillId="0" borderId="15" xfId="0" applyFont="1" applyBorder="1" applyAlignment="1">
      <alignment horizontal="left" vertical="center" wrapText="1"/>
    </xf>
    <xf numFmtId="0" fontId="10" fillId="0" borderId="0" xfId="0" applyFont="1" applyAlignment="1">
      <alignment horizontal="left" vertical="top" wrapText="1"/>
    </xf>
    <xf numFmtId="0" fontId="5" fillId="2" borderId="3" xfId="0" applyFont="1" applyFill="1" applyBorder="1" applyAlignment="1">
      <alignment horizontal="left" vertical="center" wrapText="1"/>
    </xf>
    <xf numFmtId="0" fontId="5" fillId="2" borderId="7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3" fillId="2" borderId="3" xfId="1" applyFont="1" applyFill="1" applyBorder="1" applyAlignment="1">
      <alignment horizontal="center"/>
    </xf>
    <xf numFmtId="0" fontId="3" fillId="2" borderId="7" xfId="1" applyFont="1" applyFill="1" applyBorder="1" applyAlignment="1">
      <alignment horizontal="center"/>
    </xf>
    <xf numFmtId="0" fontId="3" fillId="2" borderId="4" xfId="1" applyFont="1" applyFill="1" applyBorder="1" applyAlignment="1">
      <alignment horizontal="center"/>
    </xf>
    <xf numFmtId="0" fontId="10" fillId="2" borderId="0" xfId="0" applyFont="1" applyFill="1" applyAlignment="1">
      <alignment horizontal="center" vertical="center" wrapText="1"/>
    </xf>
    <xf numFmtId="0" fontId="4" fillId="2" borderId="0" xfId="0" applyFont="1" applyFill="1" applyBorder="1" applyAlignment="1">
      <alignment horizontal="left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left" vertical="center" wrapText="1"/>
    </xf>
    <xf numFmtId="0" fontId="10" fillId="2" borderId="3" xfId="1" applyFont="1" applyFill="1" applyBorder="1" applyAlignment="1">
      <alignment horizontal="center" vertical="center" wrapText="1"/>
    </xf>
    <xf numFmtId="0" fontId="10" fillId="2" borderId="7" xfId="1" applyFont="1" applyFill="1" applyBorder="1" applyAlignment="1">
      <alignment horizontal="center" vertical="center" wrapText="1"/>
    </xf>
    <xf numFmtId="0" fontId="10" fillId="2" borderId="4" xfId="1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0" fillId="2" borderId="3" xfId="1" applyFont="1" applyFill="1" applyBorder="1" applyAlignment="1">
      <alignment horizontal="center" vertical="center"/>
    </xf>
    <xf numFmtId="0" fontId="10" fillId="2" borderId="7" xfId="1" applyFont="1" applyFill="1" applyBorder="1" applyAlignment="1">
      <alignment horizontal="center" vertical="center"/>
    </xf>
    <xf numFmtId="0" fontId="10" fillId="2" borderId="4" xfId="1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 wrapText="1"/>
    </xf>
    <xf numFmtId="0" fontId="14" fillId="2" borderId="0" xfId="0" applyFont="1" applyFill="1" applyBorder="1" applyAlignment="1">
      <alignment horizontal="center"/>
    </xf>
    <xf numFmtId="0" fontId="10" fillId="2" borderId="1" xfId="1" applyFont="1" applyFill="1" applyBorder="1" applyAlignment="1">
      <alignment horizontal="center" vertical="center"/>
    </xf>
    <xf numFmtId="0" fontId="10" fillId="2" borderId="8" xfId="1" applyFont="1" applyFill="1" applyBorder="1" applyAlignment="1">
      <alignment horizontal="center" vertical="center" wrapText="1"/>
    </xf>
    <xf numFmtId="0" fontId="10" fillId="2" borderId="9" xfId="1" applyFont="1" applyFill="1" applyBorder="1" applyAlignment="1">
      <alignment horizontal="center" vertical="center" wrapText="1"/>
    </xf>
    <xf numFmtId="0" fontId="10" fillId="2" borderId="10" xfId="1" applyFont="1" applyFill="1" applyBorder="1" applyAlignment="1">
      <alignment horizontal="center" vertical="center" wrapText="1"/>
    </xf>
    <xf numFmtId="0" fontId="10" fillId="2" borderId="11" xfId="1" applyFont="1" applyFill="1" applyBorder="1" applyAlignment="1">
      <alignment horizontal="center" vertical="center" wrapText="1"/>
    </xf>
    <xf numFmtId="0" fontId="10" fillId="2" borderId="12" xfId="1" applyFont="1" applyFill="1" applyBorder="1" applyAlignment="1">
      <alignment horizontal="center" vertical="center" wrapText="1"/>
    </xf>
    <xf numFmtId="0" fontId="10" fillId="2" borderId="13" xfId="1" applyFont="1" applyFill="1" applyBorder="1" applyAlignment="1">
      <alignment horizontal="center" vertical="center" wrapText="1"/>
    </xf>
  </cellXfs>
  <cellStyles count="3">
    <cellStyle name="Excel Built-in Normal" xfId="1"/>
    <cellStyle name="Обычный" xfId="0" builtinId="0"/>
    <cellStyle name="Обычный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352425</xdr:colOff>
      <xdr:row>25</xdr:row>
      <xdr:rowOff>91440</xdr:rowOff>
    </xdr:from>
    <xdr:to>
      <xdr:col>10</xdr:col>
      <xdr:colOff>676275</xdr:colOff>
      <xdr:row>25</xdr:row>
      <xdr:rowOff>434340</xdr:rowOff>
    </xdr:to>
    <xdr:pic>
      <xdr:nvPicPr>
        <xdr:cNvPr id="4" name="Рисунок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238625" y="7650480"/>
          <a:ext cx="230505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47625</xdr:colOff>
      <xdr:row>25</xdr:row>
      <xdr:rowOff>590550</xdr:rowOff>
    </xdr:from>
    <xdr:to>
      <xdr:col>1</xdr:col>
      <xdr:colOff>200025</xdr:colOff>
      <xdr:row>25</xdr:row>
      <xdr:rowOff>819150</xdr:rowOff>
    </xdr:to>
    <xdr:pic>
      <xdr:nvPicPr>
        <xdr:cNvPr id="7" name="Рисунок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00050" y="7629525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zoomScaleSheetLayoutView="100" workbookViewId="0">
      <selection activeCell="B9" sqref="B9:D9"/>
    </sheetView>
  </sheetViews>
  <sheetFormatPr defaultColWidth="8.85546875" defaultRowHeight="46.15" customHeight="1"/>
  <cols>
    <col min="1" max="1" width="5.28515625" style="52" customWidth="1"/>
    <col min="2" max="2" width="30.140625" style="43" customWidth="1"/>
    <col min="3" max="3" width="8.7109375" style="43" customWidth="1"/>
    <col min="4" max="4" width="10.42578125" style="43" customWidth="1"/>
    <col min="5" max="5" width="0.28515625" style="43" hidden="1" customWidth="1"/>
    <col min="6" max="6" width="24.28515625" style="43" customWidth="1"/>
    <col min="7" max="7" width="30" style="53" customWidth="1"/>
    <col min="8" max="8" width="25.42578125" style="54" customWidth="1"/>
    <col min="9" max="9" width="8.85546875" style="43"/>
    <col min="10" max="10" width="9.85546875" style="43" bestFit="1" customWidth="1"/>
    <col min="11" max="16384" width="8.85546875" style="43"/>
  </cols>
  <sheetData>
    <row r="1" spans="1:10" ht="24" customHeight="1">
      <c r="A1" s="70" t="s">
        <v>36</v>
      </c>
      <c r="B1" s="70"/>
      <c r="C1" s="70"/>
      <c r="D1" s="70"/>
      <c r="E1" s="70"/>
      <c r="F1" s="70"/>
      <c r="G1" s="70"/>
      <c r="H1" s="70"/>
    </row>
    <row r="2" spans="1:10" ht="15" customHeight="1">
      <c r="A2" s="44"/>
      <c r="B2" s="44"/>
      <c r="C2" s="44"/>
      <c r="D2" s="44"/>
      <c r="E2" s="44"/>
      <c r="F2" s="44" t="s">
        <v>17</v>
      </c>
      <c r="G2" s="41"/>
      <c r="H2" s="44"/>
    </row>
    <row r="3" spans="1:10" ht="17.25" customHeight="1">
      <c r="A3" s="74" t="s">
        <v>37</v>
      </c>
      <c r="B3" s="74"/>
      <c r="C3" s="74"/>
      <c r="D3" s="74"/>
      <c r="E3" s="74"/>
      <c r="F3" s="74"/>
      <c r="G3" s="74"/>
      <c r="H3" s="74"/>
    </row>
    <row r="4" spans="1:10" s="45" customFormat="1" ht="27.6" customHeight="1">
      <c r="A4" s="75" t="s">
        <v>18</v>
      </c>
      <c r="B4" s="76"/>
      <c r="C4" s="81" t="s">
        <v>34</v>
      </c>
      <c r="D4" s="82"/>
      <c r="E4" s="82"/>
      <c r="F4" s="82"/>
      <c r="G4" s="82"/>
      <c r="H4" s="76"/>
    </row>
    <row r="5" spans="1:10" s="45" customFormat="1" ht="18.75" customHeight="1">
      <c r="A5" s="77"/>
      <c r="B5" s="78"/>
      <c r="C5" s="77"/>
      <c r="D5" s="83"/>
      <c r="E5" s="83"/>
      <c r="F5" s="83"/>
      <c r="G5" s="83"/>
      <c r="H5" s="78"/>
    </row>
    <row r="6" spans="1:10" s="45" customFormat="1" ht="46.15" hidden="1" customHeight="1">
      <c r="A6" s="79"/>
      <c r="B6" s="80"/>
      <c r="C6" s="79"/>
      <c r="D6" s="84"/>
      <c r="E6" s="84"/>
      <c r="F6" s="84"/>
      <c r="G6" s="84"/>
      <c r="H6" s="80"/>
    </row>
    <row r="7" spans="1:10" s="45" customFormat="1" ht="32.25" customHeight="1">
      <c r="A7" s="46" t="str">
        <f>нмцк!A5</f>
        <v>№ п/п</v>
      </c>
      <c r="B7" s="85" t="str">
        <f>нмцк!B5</f>
        <v>Наименование товара, работы, услуги</v>
      </c>
      <c r="C7" s="86"/>
      <c r="D7" s="86"/>
      <c r="E7" s="87"/>
      <c r="F7" s="47" t="s">
        <v>33</v>
      </c>
      <c r="G7" s="7" t="s">
        <v>19</v>
      </c>
      <c r="H7" s="48" t="s">
        <v>20</v>
      </c>
    </row>
    <row r="8" spans="1:10" s="45" customFormat="1" ht="21" customHeight="1">
      <c r="A8" s="40">
        <v>1</v>
      </c>
      <c r="B8" s="71" t="str">
        <f>нмцк!B6</f>
        <v xml:space="preserve">Герметик силиконовый </v>
      </c>
      <c r="C8" s="72"/>
      <c r="D8" s="72"/>
      <c r="E8" s="73"/>
      <c r="F8" s="38">
        <f>нмцк!F6</f>
        <v>8</v>
      </c>
      <c r="G8" s="49">
        <f>нмцк!F28</f>
        <v>727</v>
      </c>
      <c r="H8" s="58">
        <f>F8*G8</f>
        <v>5816</v>
      </c>
      <c r="J8" s="57"/>
    </row>
    <row r="9" spans="1:10" s="45" customFormat="1" ht="15.75" customHeight="1">
      <c r="A9" s="40">
        <v>2</v>
      </c>
      <c r="B9" s="68" t="str">
        <f>нмцк!B20</f>
        <v>Пена монтажная</v>
      </c>
      <c r="C9" s="69"/>
      <c r="D9" s="69"/>
      <c r="E9" s="35"/>
      <c r="F9" s="38">
        <f>нмцк!F20</f>
        <v>88</v>
      </c>
      <c r="G9" s="49">
        <f>нмцк!F49</f>
        <v>0</v>
      </c>
      <c r="H9" s="58">
        <f t="shared" ref="H9:H17" si="0">F9*G9</f>
        <v>0</v>
      </c>
      <c r="I9" s="57"/>
    </row>
    <row r="10" spans="1:10" s="45" customFormat="1" ht="17.25" customHeight="1">
      <c r="A10" s="42">
        <v>3</v>
      </c>
      <c r="B10" s="88">
        <f>нмцк!B21</f>
        <v>0</v>
      </c>
      <c r="C10" s="86"/>
      <c r="D10" s="86"/>
      <c r="E10" s="87"/>
      <c r="F10" s="38">
        <f>нмцк!F21</f>
        <v>0</v>
      </c>
      <c r="G10" s="49">
        <f>нмцк!F50</f>
        <v>0</v>
      </c>
      <c r="H10" s="58">
        <f t="shared" si="0"/>
        <v>0</v>
      </c>
      <c r="J10" s="57"/>
    </row>
    <row r="11" spans="1:10" s="45" customFormat="1" ht="21" customHeight="1">
      <c r="A11" s="40">
        <v>4</v>
      </c>
      <c r="B11" s="71" t="e">
        <f>нмцк!#REF!</f>
        <v>#REF!</v>
      </c>
      <c r="C11" s="72"/>
      <c r="D11" s="72"/>
      <c r="E11" s="73"/>
      <c r="F11" s="38" t="e">
        <f>нмцк!#REF!</f>
        <v>#REF!</v>
      </c>
      <c r="G11" s="49" t="e">
        <f>нмцк!#REF!</f>
        <v>#REF!</v>
      </c>
      <c r="H11" s="58" t="e">
        <f t="shared" si="0"/>
        <v>#REF!</v>
      </c>
      <c r="I11" s="57"/>
    </row>
    <row r="12" spans="1:10" s="45" customFormat="1" ht="19.899999999999999" customHeight="1">
      <c r="A12" s="40">
        <v>5</v>
      </c>
      <c r="B12" s="71" t="e">
        <f>нмцк!#REF!</f>
        <v>#REF!</v>
      </c>
      <c r="C12" s="72"/>
      <c r="D12" s="72"/>
      <c r="E12" s="73"/>
      <c r="F12" s="38" t="e">
        <f>нмцк!#REF!</f>
        <v>#REF!</v>
      </c>
      <c r="G12" s="49" t="e">
        <f>нмцк!#REF!</f>
        <v>#REF!</v>
      </c>
      <c r="H12" s="58" t="e">
        <f t="shared" si="0"/>
        <v>#REF!</v>
      </c>
    </row>
    <row r="13" spans="1:10" s="45" customFormat="1" ht="17.45" customHeight="1">
      <c r="A13" s="40">
        <v>6</v>
      </c>
      <c r="B13" s="92" t="e">
        <f>нмцк!#REF!</f>
        <v>#REF!</v>
      </c>
      <c r="C13" s="93"/>
      <c r="D13" s="93"/>
      <c r="E13" s="94"/>
      <c r="F13" s="38" t="e">
        <f>нмцк!#REF!</f>
        <v>#REF!</v>
      </c>
      <c r="G13" s="49" t="e">
        <f>нмцк!#REF!</f>
        <v>#REF!</v>
      </c>
      <c r="H13" s="58" t="e">
        <f t="shared" si="0"/>
        <v>#REF!</v>
      </c>
      <c r="I13" s="57"/>
    </row>
    <row r="14" spans="1:10" s="45" customFormat="1" ht="16.5" customHeight="1">
      <c r="A14" s="40">
        <v>7</v>
      </c>
      <c r="B14" s="92" t="e">
        <f>нмцк!#REF!</f>
        <v>#REF!</v>
      </c>
      <c r="C14" s="93"/>
      <c r="D14" s="93"/>
      <c r="E14" s="94"/>
      <c r="F14" s="38" t="e">
        <f>нмцк!#REF!</f>
        <v>#REF!</v>
      </c>
      <c r="G14" s="49" t="e">
        <f>нмцк!#REF!</f>
        <v>#REF!</v>
      </c>
      <c r="H14" s="58" t="e">
        <f t="shared" si="0"/>
        <v>#REF!</v>
      </c>
    </row>
    <row r="15" spans="1:10" s="45" customFormat="1" ht="15" customHeight="1">
      <c r="A15" s="40">
        <v>8</v>
      </c>
      <c r="B15" s="95" t="e">
        <f>нмцк!#REF!</f>
        <v>#REF!</v>
      </c>
      <c r="C15" s="96"/>
      <c r="D15" s="96"/>
      <c r="E15" s="97"/>
      <c r="F15" s="38" t="e">
        <f>нмцк!#REF!</f>
        <v>#REF!</v>
      </c>
      <c r="G15" s="49" t="e">
        <f>нмцк!#REF!</f>
        <v>#REF!</v>
      </c>
      <c r="H15" s="58" t="e">
        <f t="shared" si="0"/>
        <v>#REF!</v>
      </c>
    </row>
    <row r="16" spans="1:10" s="45" customFormat="1" ht="18" customHeight="1">
      <c r="A16" s="40">
        <v>9</v>
      </c>
      <c r="B16" s="98" t="e">
        <f>нмцк!#REF!</f>
        <v>#REF!</v>
      </c>
      <c r="C16" s="99"/>
      <c r="D16" s="99"/>
      <c r="E16" s="100"/>
      <c r="F16" s="38" t="e">
        <f>нмцк!#REF!</f>
        <v>#REF!</v>
      </c>
      <c r="G16" s="49" t="e">
        <f>нмцк!#REF!</f>
        <v>#REF!</v>
      </c>
      <c r="H16" s="58" t="e">
        <f t="shared" si="0"/>
        <v>#REF!</v>
      </c>
    </row>
    <row r="17" spans="1:10" s="45" customFormat="1" ht="18" customHeight="1">
      <c r="A17" s="40">
        <v>10</v>
      </c>
      <c r="B17" s="92" t="e">
        <f>нмцк!#REF!</f>
        <v>#REF!</v>
      </c>
      <c r="C17" s="93"/>
      <c r="D17" s="93"/>
      <c r="E17" s="94"/>
      <c r="F17" s="38" t="e">
        <f>нмцк!#REF!</f>
        <v>#REF!</v>
      </c>
      <c r="G17" s="49" t="e">
        <f>нмцк!#REF!</f>
        <v>#REF!</v>
      </c>
      <c r="H17" s="59" t="e">
        <f t="shared" si="0"/>
        <v>#REF!</v>
      </c>
      <c r="I17" s="57"/>
      <c r="J17" s="57"/>
    </row>
    <row r="18" spans="1:10" ht="20.25" customHeight="1">
      <c r="A18" s="89" t="s">
        <v>21</v>
      </c>
      <c r="B18" s="90"/>
      <c r="C18" s="90"/>
      <c r="D18" s="90"/>
      <c r="E18" s="90"/>
      <c r="F18" s="90"/>
      <c r="G18" s="91"/>
      <c r="H18" s="50" t="e">
        <f>H8+H9+H10+H11+H12+H13+H14+H15+H16+H17</f>
        <v>#REF!</v>
      </c>
    </row>
    <row r="19" spans="1:10" ht="26.25" customHeight="1">
      <c r="A19" s="51"/>
      <c r="B19" s="102" t="s">
        <v>15</v>
      </c>
      <c r="C19" s="102"/>
      <c r="D19" s="102"/>
      <c r="E19" s="102"/>
      <c r="F19" s="103" t="str">
        <f>нмцк!F52</f>
        <v>"______" ____________  2026 г</v>
      </c>
      <c r="G19" s="103"/>
      <c r="H19" s="103"/>
      <c r="I19" s="54"/>
    </row>
    <row r="20" spans="1:10" ht="40.5" customHeight="1">
      <c r="A20" s="104" t="str">
        <f>нмцк!B53</f>
        <v xml:space="preserve">Инженер ОТО ФКУ БМТиВС УФСИН                                              России по Оренбургской области </v>
      </c>
      <c r="B20" s="104"/>
      <c r="C20" s="104"/>
      <c r="D20" s="60"/>
      <c r="E20" s="60"/>
      <c r="F20" s="60"/>
      <c r="G20" s="60"/>
      <c r="H20" s="55" t="str">
        <f>нмцк!J53</f>
        <v xml:space="preserve">                                                                                       А.Д. Чиркина </v>
      </c>
    </row>
    <row r="21" spans="1:10" ht="51" customHeight="1">
      <c r="A21" s="101" t="e">
        <f>нмцк!#REF!</f>
        <v>#REF!</v>
      </c>
      <c r="B21" s="101"/>
      <c r="C21" s="101"/>
      <c r="D21" s="101"/>
      <c r="E21" s="101"/>
      <c r="F21" s="101"/>
      <c r="G21" s="101"/>
      <c r="H21" s="56" t="e">
        <f>нмцк!#REF!</f>
        <v>#REF!</v>
      </c>
    </row>
  </sheetData>
  <mergeCells count="20">
    <mergeCell ref="A21:G21"/>
    <mergeCell ref="B11:E11"/>
    <mergeCell ref="B12:E12"/>
    <mergeCell ref="B19:E19"/>
    <mergeCell ref="F19:H19"/>
    <mergeCell ref="A20:C20"/>
    <mergeCell ref="B10:E10"/>
    <mergeCell ref="A18:G18"/>
    <mergeCell ref="B13:E13"/>
    <mergeCell ref="B14:E14"/>
    <mergeCell ref="B15:E15"/>
    <mergeCell ref="B16:E16"/>
    <mergeCell ref="B17:E17"/>
    <mergeCell ref="B9:D9"/>
    <mergeCell ref="A1:H1"/>
    <mergeCell ref="B8:E8"/>
    <mergeCell ref="A3:H3"/>
    <mergeCell ref="A4:B6"/>
    <mergeCell ref="C4:H6"/>
    <mergeCell ref="B7:E7"/>
  </mergeCells>
  <phoneticPr fontId="0" type="noConversion"/>
  <pageMargins left="0.19685039370078741" right="0.19685039370078741" top="0.19685039370078741" bottom="0.19685039370078741" header="0" footer="0"/>
  <pageSetup paperSize="9" scale="9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Q65"/>
  <sheetViews>
    <sheetView tabSelected="1" showWhiteSpace="0" view="pageBreakPreview" topLeftCell="A34" zoomScaleSheetLayoutView="100" zoomScalePageLayoutView="115" workbookViewId="0">
      <selection activeCell="N52" sqref="N52"/>
    </sheetView>
  </sheetViews>
  <sheetFormatPr defaultColWidth="8.85546875" defaultRowHeight="15"/>
  <cols>
    <col min="1" max="1" width="5.28515625" style="8" customWidth="1"/>
    <col min="2" max="2" width="42.7109375" style="4" customWidth="1"/>
    <col min="3" max="3" width="11.5703125" style="8" customWidth="1"/>
    <col min="4" max="4" width="19.140625" style="15" customWidth="1"/>
    <col min="5" max="5" width="12.140625" style="4" hidden="1" customWidth="1"/>
    <col min="6" max="7" width="7.85546875" style="8" customWidth="1"/>
    <col min="8" max="9" width="8.5703125" style="4" customWidth="1"/>
    <col min="10" max="10" width="9.28515625" style="4" customWidth="1"/>
    <col min="11" max="12" width="10.7109375" style="4" customWidth="1"/>
    <col min="13" max="13" width="9.28515625" style="4" customWidth="1"/>
    <col min="14" max="14" width="18" style="4" customWidth="1"/>
    <col min="15" max="15" width="11.7109375" style="4" bestFit="1" customWidth="1"/>
    <col min="16" max="16384" width="8.85546875" style="4"/>
  </cols>
  <sheetData>
    <row r="1" spans="1:16">
      <c r="A1" s="124"/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</row>
    <row r="2" spans="1:16">
      <c r="A2" s="124" t="s">
        <v>1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</row>
    <row r="3" spans="1:16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</row>
    <row r="4" spans="1:16" ht="8.25" customHeight="1">
      <c r="A4" s="6"/>
      <c r="B4" s="5"/>
      <c r="C4" s="6"/>
      <c r="D4" s="5"/>
      <c r="E4" s="5"/>
      <c r="F4" s="6"/>
      <c r="G4" s="6"/>
      <c r="H4" s="5"/>
      <c r="I4" s="5"/>
      <c r="J4" s="5"/>
      <c r="K4" s="5"/>
      <c r="L4" s="5"/>
      <c r="M4" s="5"/>
      <c r="N4" s="5"/>
    </row>
    <row r="5" spans="1:16" s="8" customFormat="1" ht="32.25" customHeight="1">
      <c r="A5" s="7" t="str">
        <f>A27</f>
        <v>№ п/п</v>
      </c>
      <c r="B5" s="120" t="str">
        <f>B27</f>
        <v>Наименование товара, работы, услуги</v>
      </c>
      <c r="C5" s="121"/>
      <c r="D5" s="121"/>
      <c r="E5" s="122"/>
      <c r="F5" s="120" t="s">
        <v>22</v>
      </c>
      <c r="G5" s="122"/>
      <c r="H5" s="125" t="s">
        <v>0</v>
      </c>
      <c r="I5" s="125"/>
      <c r="J5" s="125"/>
      <c r="K5" s="120" t="s">
        <v>29</v>
      </c>
      <c r="L5" s="122"/>
      <c r="M5" s="6"/>
      <c r="N5" s="6"/>
    </row>
    <row r="6" spans="1:16" s="8" customFormat="1" ht="21.75" customHeight="1">
      <c r="A6" s="40">
        <v>1</v>
      </c>
      <c r="B6" s="118" t="s">
        <v>43</v>
      </c>
      <c r="C6" s="123"/>
      <c r="D6" s="123"/>
      <c r="E6" s="119"/>
      <c r="F6" s="118">
        <v>8</v>
      </c>
      <c r="G6" s="119"/>
      <c r="H6" s="120" t="s">
        <v>40</v>
      </c>
      <c r="I6" s="121"/>
      <c r="J6" s="122"/>
      <c r="K6" s="126" t="s">
        <v>47</v>
      </c>
      <c r="L6" s="127"/>
      <c r="M6" s="6"/>
      <c r="N6" s="6"/>
    </row>
    <row r="7" spans="1:16" s="8" customFormat="1" ht="21.75" customHeight="1">
      <c r="A7" s="67">
        <v>2</v>
      </c>
      <c r="B7" s="118" t="s">
        <v>44</v>
      </c>
      <c r="C7" s="123"/>
      <c r="D7" s="123"/>
      <c r="E7" s="66"/>
      <c r="F7" s="118">
        <v>71</v>
      </c>
      <c r="G7" s="119"/>
      <c r="H7" s="120" t="s">
        <v>40</v>
      </c>
      <c r="I7" s="121"/>
      <c r="J7" s="122"/>
      <c r="K7" s="128"/>
      <c r="L7" s="129"/>
      <c r="M7" s="6"/>
      <c r="N7" s="6"/>
    </row>
    <row r="8" spans="1:16" s="8" customFormat="1" ht="24" customHeight="1">
      <c r="A8" s="67">
        <v>3</v>
      </c>
      <c r="B8" s="118" t="s">
        <v>45</v>
      </c>
      <c r="C8" s="123"/>
      <c r="D8" s="123"/>
      <c r="E8" s="66"/>
      <c r="F8" s="118">
        <v>4</v>
      </c>
      <c r="G8" s="119"/>
      <c r="H8" s="120" t="s">
        <v>40</v>
      </c>
      <c r="I8" s="121"/>
      <c r="J8" s="122"/>
      <c r="K8" s="130"/>
      <c r="L8" s="131"/>
      <c r="M8" s="6"/>
      <c r="N8" s="6"/>
    </row>
    <row r="9" spans="1:16" s="8" customFormat="1" ht="21.75" customHeight="1">
      <c r="A9" s="67">
        <v>4</v>
      </c>
      <c r="B9" s="118" t="s">
        <v>44</v>
      </c>
      <c r="C9" s="123"/>
      <c r="D9" s="123"/>
      <c r="E9" s="66"/>
      <c r="F9" s="118">
        <v>40</v>
      </c>
      <c r="G9" s="119"/>
      <c r="H9" s="120" t="s">
        <v>40</v>
      </c>
      <c r="I9" s="121"/>
      <c r="J9" s="122"/>
      <c r="K9" s="126" t="s">
        <v>50</v>
      </c>
      <c r="L9" s="127"/>
      <c r="M9" s="6"/>
      <c r="N9" s="6"/>
    </row>
    <row r="10" spans="1:16" s="8" customFormat="1" ht="57" customHeight="1">
      <c r="A10" s="67">
        <v>5</v>
      </c>
      <c r="B10" s="118" t="s">
        <v>45</v>
      </c>
      <c r="C10" s="123"/>
      <c r="D10" s="123"/>
      <c r="E10" s="66"/>
      <c r="F10" s="118">
        <v>1</v>
      </c>
      <c r="G10" s="119"/>
      <c r="H10" s="120" t="s">
        <v>40</v>
      </c>
      <c r="I10" s="121"/>
      <c r="J10" s="122"/>
      <c r="K10" s="130"/>
      <c r="L10" s="131"/>
      <c r="M10" s="6"/>
      <c r="N10" s="6"/>
    </row>
    <row r="11" spans="1:16" s="8" customFormat="1" ht="21.75" customHeight="1">
      <c r="A11" s="67">
        <v>6</v>
      </c>
      <c r="B11" s="118" t="s">
        <v>44</v>
      </c>
      <c r="C11" s="123"/>
      <c r="D11" s="123"/>
      <c r="E11" s="66"/>
      <c r="F11" s="118">
        <v>197</v>
      </c>
      <c r="G11" s="119"/>
      <c r="H11" s="120" t="s">
        <v>40</v>
      </c>
      <c r="I11" s="121"/>
      <c r="J11" s="122"/>
      <c r="K11" s="126" t="s">
        <v>49</v>
      </c>
      <c r="L11" s="127"/>
      <c r="M11" s="6"/>
      <c r="N11" s="6"/>
    </row>
    <row r="12" spans="1:16" s="8" customFormat="1" ht="21.75" customHeight="1">
      <c r="A12" s="67">
        <v>7</v>
      </c>
      <c r="B12" s="118" t="s">
        <v>45</v>
      </c>
      <c r="C12" s="123"/>
      <c r="D12" s="123"/>
      <c r="E12" s="66"/>
      <c r="F12" s="118">
        <v>17</v>
      </c>
      <c r="G12" s="119"/>
      <c r="H12" s="120" t="s">
        <v>40</v>
      </c>
      <c r="I12" s="121"/>
      <c r="J12" s="122"/>
      <c r="K12" s="128"/>
      <c r="L12" s="129"/>
      <c r="M12" s="6"/>
      <c r="N12" s="6"/>
      <c r="P12" s="8" t="s">
        <v>48</v>
      </c>
    </row>
    <row r="13" spans="1:16" s="8" customFormat="1" ht="25.5" customHeight="1">
      <c r="A13" s="67">
        <v>8</v>
      </c>
      <c r="B13" s="118" t="s">
        <v>43</v>
      </c>
      <c r="C13" s="123"/>
      <c r="D13" s="123"/>
      <c r="E13" s="66"/>
      <c r="F13" s="118">
        <v>15</v>
      </c>
      <c r="G13" s="119"/>
      <c r="H13" s="120" t="s">
        <v>40</v>
      </c>
      <c r="I13" s="121"/>
      <c r="J13" s="122"/>
      <c r="K13" s="130"/>
      <c r="L13" s="131"/>
      <c r="M13" s="6"/>
      <c r="N13" s="6"/>
    </row>
    <row r="14" spans="1:16" s="8" customFormat="1" ht="21.75" customHeight="1">
      <c r="A14" s="67">
        <v>9</v>
      </c>
      <c r="B14" s="118" t="s">
        <v>46</v>
      </c>
      <c r="C14" s="123"/>
      <c r="D14" s="123"/>
      <c r="E14" s="66"/>
      <c r="F14" s="118">
        <v>14</v>
      </c>
      <c r="G14" s="119"/>
      <c r="H14" s="120" t="s">
        <v>40</v>
      </c>
      <c r="I14" s="121"/>
      <c r="J14" s="122"/>
      <c r="K14" s="126" t="s">
        <v>51</v>
      </c>
      <c r="L14" s="127"/>
      <c r="M14" s="6"/>
      <c r="N14" s="6"/>
    </row>
    <row r="15" spans="1:16" s="8" customFormat="1" ht="21.75" customHeight="1">
      <c r="A15" s="67">
        <v>10</v>
      </c>
      <c r="B15" s="118" t="s">
        <v>45</v>
      </c>
      <c r="C15" s="123"/>
      <c r="D15" s="123"/>
      <c r="E15" s="66"/>
      <c r="F15" s="118">
        <v>2</v>
      </c>
      <c r="G15" s="119"/>
      <c r="H15" s="120" t="s">
        <v>40</v>
      </c>
      <c r="I15" s="121"/>
      <c r="J15" s="122"/>
      <c r="K15" s="128"/>
      <c r="L15" s="129"/>
      <c r="M15" s="6"/>
      <c r="N15" s="6"/>
    </row>
    <row r="16" spans="1:16" s="8" customFormat="1" ht="21.75" customHeight="1">
      <c r="A16" s="67">
        <v>11</v>
      </c>
      <c r="B16" s="118" t="s">
        <v>43</v>
      </c>
      <c r="C16" s="123"/>
      <c r="D16" s="123"/>
      <c r="E16" s="66"/>
      <c r="F16" s="118">
        <v>4</v>
      </c>
      <c r="G16" s="119"/>
      <c r="H16" s="120" t="s">
        <v>40</v>
      </c>
      <c r="I16" s="121"/>
      <c r="J16" s="122"/>
      <c r="K16" s="130"/>
      <c r="L16" s="131"/>
      <c r="M16" s="6"/>
      <c r="N16" s="6"/>
    </row>
    <row r="17" spans="1:17" s="8" customFormat="1" ht="21.75" customHeight="1">
      <c r="A17" s="67">
        <v>12</v>
      </c>
      <c r="B17" s="118" t="s">
        <v>43</v>
      </c>
      <c r="C17" s="123"/>
      <c r="D17" s="123"/>
      <c r="E17" s="66"/>
      <c r="F17" s="118">
        <v>26</v>
      </c>
      <c r="G17" s="119"/>
      <c r="H17" s="120" t="s">
        <v>40</v>
      </c>
      <c r="I17" s="121"/>
      <c r="J17" s="122"/>
      <c r="K17" s="126" t="s">
        <v>52</v>
      </c>
      <c r="L17" s="127"/>
      <c r="M17" s="6"/>
      <c r="N17" s="6"/>
    </row>
    <row r="18" spans="1:17" s="8" customFormat="1" ht="54" customHeight="1">
      <c r="A18" s="67">
        <v>13</v>
      </c>
      <c r="B18" s="118" t="s">
        <v>46</v>
      </c>
      <c r="C18" s="123"/>
      <c r="D18" s="123"/>
      <c r="E18" s="66"/>
      <c r="F18" s="118">
        <v>47</v>
      </c>
      <c r="G18" s="119"/>
      <c r="H18" s="120" t="s">
        <v>40</v>
      </c>
      <c r="I18" s="121"/>
      <c r="J18" s="122"/>
      <c r="K18" s="130"/>
      <c r="L18" s="131"/>
      <c r="M18" s="6"/>
      <c r="N18" s="6"/>
    </row>
    <row r="19" spans="1:17" s="8" customFormat="1" ht="84" customHeight="1">
      <c r="A19" s="67">
        <v>14</v>
      </c>
      <c r="B19" s="118" t="s">
        <v>46</v>
      </c>
      <c r="C19" s="123"/>
      <c r="D19" s="123"/>
      <c r="E19" s="66"/>
      <c r="F19" s="118">
        <v>80</v>
      </c>
      <c r="G19" s="119"/>
      <c r="H19" s="120" t="s">
        <v>40</v>
      </c>
      <c r="I19" s="121"/>
      <c r="J19" s="122"/>
      <c r="K19" s="115" t="s">
        <v>53</v>
      </c>
      <c r="L19" s="117"/>
      <c r="M19" s="6"/>
      <c r="N19" s="6"/>
    </row>
    <row r="20" spans="1:17" s="8" customFormat="1" ht="80.25" customHeight="1">
      <c r="A20" s="40">
        <v>15</v>
      </c>
      <c r="B20" s="118" t="s">
        <v>46</v>
      </c>
      <c r="C20" s="123"/>
      <c r="D20" s="123"/>
      <c r="E20" s="64"/>
      <c r="F20" s="118">
        <v>88</v>
      </c>
      <c r="G20" s="119"/>
      <c r="H20" s="120" t="s">
        <v>40</v>
      </c>
      <c r="I20" s="121"/>
      <c r="J20" s="122"/>
      <c r="K20" s="115" t="s">
        <v>54</v>
      </c>
      <c r="L20" s="117"/>
      <c r="M20" s="6"/>
      <c r="N20" s="6"/>
    </row>
    <row r="21" spans="1:17" ht="15" customHeight="1">
      <c r="A21" s="115"/>
      <c r="B21" s="116"/>
      <c r="C21" s="116"/>
      <c r="D21" s="116"/>
      <c r="E21" s="116"/>
      <c r="F21" s="116"/>
      <c r="G21" s="116"/>
      <c r="H21" s="116"/>
      <c r="I21" s="116"/>
      <c r="J21" s="116"/>
      <c r="K21" s="116"/>
      <c r="L21" s="117"/>
      <c r="M21" s="5"/>
      <c r="N21" s="5"/>
    </row>
    <row r="22" spans="1:17" ht="19.149999999999999" customHeight="1">
      <c r="A22" s="105" t="s">
        <v>32</v>
      </c>
      <c r="B22" s="106"/>
      <c r="C22" s="106"/>
      <c r="D22" s="106"/>
      <c r="E22" s="106"/>
      <c r="F22" s="106"/>
      <c r="G22" s="106"/>
      <c r="H22" s="106"/>
      <c r="I22" s="106"/>
      <c r="J22" s="106"/>
      <c r="K22" s="106"/>
      <c r="L22" s="106"/>
      <c r="M22" s="106"/>
      <c r="N22" s="107"/>
    </row>
    <row r="23" spans="1:17" ht="69.95" customHeight="1">
      <c r="A23" s="105" t="s">
        <v>2</v>
      </c>
      <c r="B23" s="106"/>
      <c r="C23" s="106"/>
      <c r="D23" s="106"/>
      <c r="E23" s="106"/>
      <c r="F23" s="106"/>
      <c r="G23" s="106"/>
      <c r="H23" s="106"/>
      <c r="I23" s="106"/>
      <c r="J23" s="106"/>
      <c r="K23" s="106"/>
      <c r="L23" s="106"/>
      <c r="M23" s="106"/>
      <c r="N23" s="107"/>
    </row>
    <row r="24" spans="1:17" ht="20.100000000000001" customHeight="1">
      <c r="A24" s="105" t="s">
        <v>3</v>
      </c>
      <c r="B24" s="106"/>
      <c r="C24" s="106"/>
      <c r="D24" s="106"/>
      <c r="E24" s="106"/>
      <c r="F24" s="106"/>
      <c r="G24" s="106"/>
      <c r="H24" s="106"/>
      <c r="I24" s="106"/>
      <c r="J24" s="106"/>
      <c r="K24" s="106"/>
      <c r="L24" s="106"/>
      <c r="M24" s="106"/>
      <c r="N24" s="107"/>
    </row>
    <row r="25" spans="1:17" ht="24" customHeight="1">
      <c r="A25" s="30" t="s">
        <v>4</v>
      </c>
      <c r="B25" s="105" t="s">
        <v>5</v>
      </c>
      <c r="C25" s="106"/>
      <c r="D25" s="106"/>
      <c r="E25" s="106"/>
      <c r="F25" s="106"/>
      <c r="G25" s="106"/>
      <c r="H25" s="106"/>
      <c r="I25" s="106"/>
      <c r="J25" s="106"/>
      <c r="K25" s="106"/>
      <c r="L25" s="106"/>
      <c r="M25" s="106"/>
      <c r="N25" s="107"/>
    </row>
    <row r="26" spans="1:17" ht="89.45" customHeight="1">
      <c r="A26" s="28"/>
      <c r="B26" s="105" t="s">
        <v>6</v>
      </c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7"/>
    </row>
    <row r="27" spans="1:17" ht="98.45" customHeight="1">
      <c r="A27" s="9" t="s">
        <v>7</v>
      </c>
      <c r="B27" s="9" t="s">
        <v>8</v>
      </c>
      <c r="C27" s="10" t="s">
        <v>30</v>
      </c>
      <c r="D27" s="3" t="s">
        <v>31</v>
      </c>
      <c r="E27" s="2" t="s">
        <v>16</v>
      </c>
      <c r="F27" s="1" t="s">
        <v>16</v>
      </c>
      <c r="G27" s="1" t="s">
        <v>9</v>
      </c>
      <c r="H27" s="1" t="s">
        <v>10</v>
      </c>
      <c r="I27" s="1" t="s">
        <v>35</v>
      </c>
      <c r="J27" s="1" t="s">
        <v>11</v>
      </c>
      <c r="K27" s="1"/>
      <c r="L27" s="1" t="s">
        <v>12</v>
      </c>
      <c r="M27" s="1" t="s">
        <v>13</v>
      </c>
      <c r="N27" s="1" t="s">
        <v>14</v>
      </c>
    </row>
    <row r="28" spans="1:17" s="12" customFormat="1" ht="28.15" customHeight="1">
      <c r="A28" s="29">
        <v>1</v>
      </c>
      <c r="B28" s="65" t="str">
        <f>B6</f>
        <v xml:space="preserve">Герметик силиконовый </v>
      </c>
      <c r="C28" s="38">
        <v>8</v>
      </c>
      <c r="D28" s="38" t="s">
        <v>40</v>
      </c>
      <c r="E28" s="36"/>
      <c r="F28" s="23">
        <v>727</v>
      </c>
      <c r="G28" s="23">
        <v>1004.9</v>
      </c>
      <c r="H28" s="23">
        <v>1010</v>
      </c>
      <c r="I28" s="23"/>
      <c r="J28" s="24">
        <f>ROUND(SUM(F28+G28+H28+I28)/3,2)</f>
        <v>913.97</v>
      </c>
      <c r="K28" s="25"/>
      <c r="L28" s="26">
        <f>SQRT(VARA(F28:H28))</f>
        <v>161.93796137204237</v>
      </c>
      <c r="M28" s="26">
        <f>L28/J28*100</f>
        <v>17.718082800534194</v>
      </c>
      <c r="N28" s="27">
        <f>C28*J28</f>
        <v>7311.76</v>
      </c>
      <c r="O28" s="11">
        <f>C28*F28</f>
        <v>5816</v>
      </c>
      <c r="P28" s="12">
        <f>C28*G28</f>
        <v>8039.2</v>
      </c>
      <c r="Q28" s="12">
        <f>C28*H28</f>
        <v>8080</v>
      </c>
    </row>
    <row r="29" spans="1:17" s="12" customFormat="1" ht="28.15" customHeight="1">
      <c r="A29" s="67">
        <v>2</v>
      </c>
      <c r="B29" s="65" t="str">
        <f>B7</f>
        <v xml:space="preserve">Пена монтажная </v>
      </c>
      <c r="C29" s="38">
        <v>71</v>
      </c>
      <c r="D29" s="37" t="s">
        <v>40</v>
      </c>
      <c r="E29" s="36"/>
      <c r="F29" s="23">
        <v>759</v>
      </c>
      <c r="G29" s="23">
        <v>871.37</v>
      </c>
      <c r="H29" s="23">
        <v>890</v>
      </c>
      <c r="I29" s="23"/>
      <c r="J29" s="24">
        <f t="shared" ref="J29:J30" si="0">ROUND(SUM(F29+G29+H29+I29)/3,2)</f>
        <v>840.12</v>
      </c>
      <c r="K29" s="25"/>
      <c r="L29" s="26">
        <f t="shared" ref="L29:L30" si="1">SQRT(VARA(F29:H29))</f>
        <v>70.869708855994844</v>
      </c>
      <c r="M29" s="26">
        <f t="shared" ref="M29:M30" si="2">L29/J29*100</f>
        <v>8.4356650069031627</v>
      </c>
      <c r="N29" s="27">
        <f t="shared" ref="N29:N30" si="3">C29*J29</f>
        <v>59648.52</v>
      </c>
      <c r="O29" s="11"/>
    </row>
    <row r="30" spans="1:17" s="12" customFormat="1" ht="28.15" customHeight="1">
      <c r="A30" s="67">
        <v>3</v>
      </c>
      <c r="B30" s="65" t="str">
        <f>B8</f>
        <v xml:space="preserve">Пена монтажная противопожарная </v>
      </c>
      <c r="C30" s="38">
        <v>4</v>
      </c>
      <c r="D30" s="37" t="s">
        <v>40</v>
      </c>
      <c r="E30" s="36"/>
      <c r="F30" s="23">
        <v>1079</v>
      </c>
      <c r="G30" s="23">
        <v>1126.45</v>
      </c>
      <c r="H30" s="23">
        <v>1140</v>
      </c>
      <c r="I30" s="23"/>
      <c r="J30" s="24">
        <f t="shared" si="0"/>
        <v>1115.1500000000001</v>
      </c>
      <c r="K30" s="25"/>
      <c r="L30" s="26">
        <f t="shared" si="1"/>
        <v>32.031507925795616</v>
      </c>
      <c r="M30" s="26">
        <f t="shared" si="2"/>
        <v>2.8723945590992792</v>
      </c>
      <c r="N30" s="27">
        <f t="shared" si="3"/>
        <v>4460.6000000000004</v>
      </c>
      <c r="O30" s="11"/>
    </row>
    <row r="31" spans="1:17" s="12" customFormat="1" ht="28.15" customHeight="1">
      <c r="A31" s="115" t="str">
        <f>K6</f>
        <v>ФКУ ИК-1 УФСИН России по Оренбургской области                                                 г. Оренбург, пер. Крымский, д. 119</v>
      </c>
      <c r="B31" s="116"/>
      <c r="C31" s="116"/>
      <c r="D31" s="116"/>
      <c r="E31" s="116"/>
      <c r="F31" s="116"/>
      <c r="G31" s="116"/>
      <c r="H31" s="116"/>
      <c r="I31" s="116"/>
      <c r="J31" s="116"/>
      <c r="K31" s="116"/>
      <c r="L31" s="116"/>
      <c r="M31" s="116"/>
      <c r="N31" s="117"/>
      <c r="O31" s="11"/>
    </row>
    <row r="32" spans="1:17" s="12" customFormat="1" ht="28.15" customHeight="1">
      <c r="A32" s="67">
        <v>4</v>
      </c>
      <c r="B32" s="65" t="str">
        <f>B9</f>
        <v xml:space="preserve">Пена монтажная </v>
      </c>
      <c r="C32" s="38">
        <v>40</v>
      </c>
      <c r="D32" s="37" t="s">
        <v>40</v>
      </c>
      <c r="E32" s="36"/>
      <c r="F32" s="23">
        <v>759</v>
      </c>
      <c r="G32" s="23">
        <v>871.37</v>
      </c>
      <c r="H32" s="23">
        <v>890</v>
      </c>
      <c r="I32" s="23"/>
      <c r="J32" s="24">
        <f>ROUND(SUM(F32+G32+H32+I32)/3,2)</f>
        <v>840.12</v>
      </c>
      <c r="K32" s="25"/>
      <c r="L32" s="26">
        <f>SQRT(VARA(F32:H32))</f>
        <v>70.869708855994844</v>
      </c>
      <c r="M32" s="26">
        <f>L32/J32*100</f>
        <v>8.4356650069031627</v>
      </c>
      <c r="N32" s="27">
        <f>C32*J32</f>
        <v>33604.800000000003</v>
      </c>
      <c r="O32" s="11"/>
    </row>
    <row r="33" spans="1:15" s="12" customFormat="1" ht="28.15" customHeight="1">
      <c r="A33" s="67">
        <v>5</v>
      </c>
      <c r="B33" s="65" t="str">
        <f>B10</f>
        <v xml:space="preserve">Пена монтажная противопожарная </v>
      </c>
      <c r="C33" s="38">
        <v>1</v>
      </c>
      <c r="D33" s="37" t="s">
        <v>40</v>
      </c>
      <c r="E33" s="36"/>
      <c r="F33" s="23">
        <v>1079</v>
      </c>
      <c r="G33" s="23">
        <v>1126.45</v>
      </c>
      <c r="H33" s="23">
        <v>1140</v>
      </c>
      <c r="I33" s="23"/>
      <c r="J33" s="24">
        <f>ROUND(SUM(F33+G33+H33+I33)/3,2)</f>
        <v>1115.1500000000001</v>
      </c>
      <c r="K33" s="25"/>
      <c r="L33" s="26">
        <f>SQRT(VARA(F33:H33))</f>
        <v>32.031507925795616</v>
      </c>
      <c r="M33" s="26">
        <f>L33/J33*100</f>
        <v>2.8723945590992792</v>
      </c>
      <c r="N33" s="27">
        <f>C33*J33</f>
        <v>1115.1500000000001</v>
      </c>
      <c r="O33" s="11"/>
    </row>
    <row r="34" spans="1:15" s="12" customFormat="1" ht="28.15" customHeight="1">
      <c r="A34" s="115" t="str">
        <f>K9</f>
        <v>ФКУ ИК-4 УФСИН России по Оренбургской области                                                             г. Оренбург,                                    ул. Техническая, д. 4</v>
      </c>
      <c r="B34" s="116"/>
      <c r="C34" s="116"/>
      <c r="D34" s="116"/>
      <c r="E34" s="116"/>
      <c r="F34" s="116"/>
      <c r="G34" s="116"/>
      <c r="H34" s="116"/>
      <c r="I34" s="116"/>
      <c r="J34" s="116"/>
      <c r="K34" s="116"/>
      <c r="L34" s="116"/>
      <c r="M34" s="116"/>
      <c r="N34" s="117"/>
      <c r="O34" s="11"/>
    </row>
    <row r="35" spans="1:15" s="12" customFormat="1" ht="28.15" customHeight="1">
      <c r="A35" s="67">
        <v>6</v>
      </c>
      <c r="B35" s="65" t="str">
        <f>B11</f>
        <v xml:space="preserve">Пена монтажная </v>
      </c>
      <c r="C35" s="38">
        <v>197</v>
      </c>
      <c r="D35" s="37" t="s">
        <v>40</v>
      </c>
      <c r="E35" s="36"/>
      <c r="F35" s="23">
        <v>759</v>
      </c>
      <c r="G35" s="23">
        <v>871.37</v>
      </c>
      <c r="H35" s="23">
        <v>890</v>
      </c>
      <c r="I35" s="23"/>
      <c r="J35" s="24">
        <f>ROUND(SUM(F35+G35+H35+I35)/3,2)</f>
        <v>840.12</v>
      </c>
      <c r="K35" s="25"/>
      <c r="L35" s="26">
        <f>SQRT(VARA(F35:H35))</f>
        <v>70.869708855994844</v>
      </c>
      <c r="M35" s="26">
        <f>L35/J35*100</f>
        <v>8.4356650069031627</v>
      </c>
      <c r="N35" s="27">
        <f>C35*J35</f>
        <v>165503.64000000001</v>
      </c>
      <c r="O35" s="11"/>
    </row>
    <row r="36" spans="1:15" s="12" customFormat="1" ht="28.15" customHeight="1">
      <c r="A36" s="67">
        <v>7</v>
      </c>
      <c r="B36" s="65" t="str">
        <f>B12</f>
        <v xml:space="preserve">Пена монтажная противопожарная </v>
      </c>
      <c r="C36" s="38">
        <v>17</v>
      </c>
      <c r="D36" s="37" t="s">
        <v>40</v>
      </c>
      <c r="E36" s="36"/>
      <c r="F36" s="23">
        <v>1079</v>
      </c>
      <c r="G36" s="23">
        <v>1126.45</v>
      </c>
      <c r="H36" s="23">
        <v>1140</v>
      </c>
      <c r="I36" s="23"/>
      <c r="J36" s="24">
        <f t="shared" ref="J36:J37" si="4">ROUND(SUM(F36+G36+H36+I36)/3,2)</f>
        <v>1115.1500000000001</v>
      </c>
      <c r="K36" s="25"/>
      <c r="L36" s="26">
        <f t="shared" ref="L36:L37" si="5">SQRT(VARA(F36:H36))</f>
        <v>32.031507925795616</v>
      </c>
      <c r="M36" s="26">
        <f t="shared" ref="M36:M37" si="6">L36/J36*100</f>
        <v>2.8723945590992792</v>
      </c>
      <c r="N36" s="27">
        <f t="shared" ref="N36:N37" si="7">C36*J36</f>
        <v>18957.550000000003</v>
      </c>
      <c r="O36" s="11"/>
    </row>
    <row r="37" spans="1:15" s="12" customFormat="1" ht="28.15" customHeight="1">
      <c r="A37" s="67">
        <v>8</v>
      </c>
      <c r="B37" s="65" t="str">
        <f>B13</f>
        <v xml:space="preserve">Герметик силиконовый </v>
      </c>
      <c r="C37" s="38">
        <v>15</v>
      </c>
      <c r="D37" s="37" t="s">
        <v>40</v>
      </c>
      <c r="E37" s="36"/>
      <c r="F37" s="23">
        <v>727</v>
      </c>
      <c r="G37" s="23">
        <v>1004.9</v>
      </c>
      <c r="H37" s="23">
        <v>1010</v>
      </c>
      <c r="I37" s="23"/>
      <c r="J37" s="24">
        <f t="shared" si="4"/>
        <v>913.97</v>
      </c>
      <c r="K37" s="25"/>
      <c r="L37" s="26">
        <f t="shared" si="5"/>
        <v>161.93796137204237</v>
      </c>
      <c r="M37" s="26">
        <f t="shared" si="6"/>
        <v>17.718082800534194</v>
      </c>
      <c r="N37" s="27">
        <f t="shared" si="7"/>
        <v>13709.550000000001</v>
      </c>
      <c r="O37" s="11"/>
    </row>
    <row r="38" spans="1:15" s="12" customFormat="1" ht="28.15" customHeight="1">
      <c r="A38" s="115" t="str">
        <f>K11</f>
        <v>ФКУ ИК-5 УФСИН России по Оренбургской области                                                               г. Новотроицк,                                ул. Новотроицк, д 26</v>
      </c>
      <c r="B38" s="116"/>
      <c r="C38" s="116"/>
      <c r="D38" s="116"/>
      <c r="E38" s="116"/>
      <c r="F38" s="116"/>
      <c r="G38" s="116"/>
      <c r="H38" s="116"/>
      <c r="I38" s="116"/>
      <c r="J38" s="116"/>
      <c r="K38" s="116"/>
      <c r="L38" s="116"/>
      <c r="M38" s="116"/>
      <c r="N38" s="117"/>
      <c r="O38" s="11"/>
    </row>
    <row r="39" spans="1:15" s="12" customFormat="1" ht="28.15" customHeight="1">
      <c r="A39" s="67">
        <v>9</v>
      </c>
      <c r="B39" s="65" t="str">
        <f>B14</f>
        <v>Пена монтажная</v>
      </c>
      <c r="C39" s="38">
        <v>14</v>
      </c>
      <c r="D39" s="37" t="s">
        <v>40</v>
      </c>
      <c r="E39" s="36"/>
      <c r="F39" s="23">
        <v>759</v>
      </c>
      <c r="G39" s="23">
        <v>871.37</v>
      </c>
      <c r="H39" s="23">
        <v>890</v>
      </c>
      <c r="I39" s="23"/>
      <c r="J39" s="24">
        <f>ROUND(SUM(F39+G39+H39+I39)/3,2)</f>
        <v>840.12</v>
      </c>
      <c r="K39" s="25"/>
      <c r="L39" s="26">
        <f>SQRT(VARA(F39:H39))</f>
        <v>70.869708855994844</v>
      </c>
      <c r="M39" s="26">
        <f>L39/J39*100</f>
        <v>8.4356650069031627</v>
      </c>
      <c r="N39" s="27">
        <f>C39*J39</f>
        <v>11761.68</v>
      </c>
      <c r="O39" s="11"/>
    </row>
    <row r="40" spans="1:15" s="12" customFormat="1" ht="28.15" customHeight="1">
      <c r="A40" s="67">
        <v>10</v>
      </c>
      <c r="B40" s="65" t="str">
        <f>B15</f>
        <v xml:space="preserve">Пена монтажная противопожарная </v>
      </c>
      <c r="C40" s="38">
        <v>2</v>
      </c>
      <c r="D40" s="37" t="s">
        <v>40</v>
      </c>
      <c r="E40" s="36"/>
      <c r="F40" s="23">
        <v>1079</v>
      </c>
      <c r="G40" s="23">
        <v>1126.45</v>
      </c>
      <c r="H40" s="23">
        <v>1140</v>
      </c>
      <c r="I40" s="23"/>
      <c r="J40" s="24">
        <f>ROUND(SUM(F40+G40+H40+I40)/3,2)</f>
        <v>1115.1500000000001</v>
      </c>
      <c r="K40" s="25"/>
      <c r="L40" s="26">
        <f t="shared" ref="L40:L41" si="8">SQRT(VARA(F40:H40))</f>
        <v>32.031507925795616</v>
      </c>
      <c r="M40" s="26">
        <f t="shared" ref="M40:M41" si="9">L40/J40*100</f>
        <v>2.8723945590992792</v>
      </c>
      <c r="N40" s="27">
        <f t="shared" ref="N40:N41" si="10">C40*J40</f>
        <v>2230.3000000000002</v>
      </c>
      <c r="O40" s="11"/>
    </row>
    <row r="41" spans="1:15" s="12" customFormat="1" ht="28.15" customHeight="1">
      <c r="A41" s="67">
        <v>11</v>
      </c>
      <c r="B41" s="65" t="str">
        <f>B16</f>
        <v xml:space="preserve">Герметик силиконовый </v>
      </c>
      <c r="C41" s="38">
        <v>4</v>
      </c>
      <c r="D41" s="37" t="s">
        <v>40</v>
      </c>
      <c r="E41" s="36"/>
      <c r="F41" s="23">
        <v>305</v>
      </c>
      <c r="G41" s="23">
        <v>480</v>
      </c>
      <c r="H41" s="23">
        <v>550</v>
      </c>
      <c r="I41" s="23"/>
      <c r="J41" s="24">
        <f>ROUND(SUM(F41+G41+H41+I41)/3,2)</f>
        <v>445</v>
      </c>
      <c r="K41" s="25"/>
      <c r="L41" s="26">
        <f t="shared" si="8"/>
        <v>126.19429464123962</v>
      </c>
      <c r="M41" s="26">
        <f t="shared" si="9"/>
        <v>28.358268458705531</v>
      </c>
      <c r="N41" s="27">
        <f t="shared" si="10"/>
        <v>1780</v>
      </c>
      <c r="O41" s="11"/>
    </row>
    <row r="42" spans="1:15" s="12" customFormat="1" ht="28.15" customHeight="1">
      <c r="A42" s="115" t="str">
        <f>K14</f>
        <v>ФКУ ИК-8 УФСИН России по Оренбургской области                                 г. Оренбург,                                 ул. Донгузская, д. 142</v>
      </c>
      <c r="B42" s="116"/>
      <c r="C42" s="116"/>
      <c r="D42" s="116"/>
      <c r="E42" s="116"/>
      <c r="F42" s="116"/>
      <c r="G42" s="116"/>
      <c r="H42" s="116"/>
      <c r="I42" s="116"/>
      <c r="J42" s="116"/>
      <c r="K42" s="116"/>
      <c r="L42" s="116"/>
      <c r="M42" s="116"/>
      <c r="N42" s="117"/>
      <c r="O42" s="11"/>
    </row>
    <row r="43" spans="1:15" s="12" customFormat="1" ht="28.15" customHeight="1">
      <c r="A43" s="67">
        <v>12</v>
      </c>
      <c r="B43" s="65" t="str">
        <f>B17</f>
        <v xml:space="preserve">Герметик силиконовый </v>
      </c>
      <c r="C43" s="38">
        <v>26</v>
      </c>
      <c r="D43" s="37" t="s">
        <v>40</v>
      </c>
      <c r="E43" s="36"/>
      <c r="F43" s="23">
        <v>727</v>
      </c>
      <c r="G43" s="23">
        <v>1004.9</v>
      </c>
      <c r="H43" s="23">
        <v>1010</v>
      </c>
      <c r="I43" s="23"/>
      <c r="J43" s="24">
        <f>ROUND(SUM(F43+G43+H43+I43)/3,2)</f>
        <v>913.97</v>
      </c>
      <c r="K43" s="25"/>
      <c r="L43" s="26">
        <f>SQRT(VARA(F43:H43))</f>
        <v>161.93796137204237</v>
      </c>
      <c r="M43" s="26">
        <f>L43/J43*100</f>
        <v>17.718082800534194</v>
      </c>
      <c r="N43" s="27">
        <f>C43*J43</f>
        <v>23763.22</v>
      </c>
      <c r="O43" s="11"/>
    </row>
    <row r="44" spans="1:15" s="12" customFormat="1" ht="28.15" customHeight="1">
      <c r="A44" s="67">
        <v>13</v>
      </c>
      <c r="B44" s="65" t="str">
        <f>B18</f>
        <v>Пена монтажная</v>
      </c>
      <c r="C44" s="38">
        <v>47</v>
      </c>
      <c r="D44" s="37" t="s">
        <v>40</v>
      </c>
      <c r="E44" s="36"/>
      <c r="F44" s="23">
        <v>759</v>
      </c>
      <c r="G44" s="23">
        <v>871.37</v>
      </c>
      <c r="H44" s="23">
        <v>890</v>
      </c>
      <c r="I44" s="23"/>
      <c r="J44" s="24">
        <f>ROUND(SUM(F44+G44+H44+I44)/3,2)</f>
        <v>840.12</v>
      </c>
      <c r="K44" s="25"/>
      <c r="L44" s="26">
        <f>SQRT(VARA(F44:H44))</f>
        <v>70.869708855994844</v>
      </c>
      <c r="M44" s="26">
        <f>L44/J44*100</f>
        <v>8.4356650069031627</v>
      </c>
      <c r="N44" s="27">
        <f>C44*J44</f>
        <v>39485.64</v>
      </c>
      <c r="O44" s="11"/>
    </row>
    <row r="45" spans="1:15" s="12" customFormat="1" ht="28.15" customHeight="1">
      <c r="A45" s="115" t="str">
        <f>K17</f>
        <v>ФКУ СИЗО-1 УФСИН России по Оренбургской области                                                 г. Оренбург,                                ул. Набережная, д. 7</v>
      </c>
      <c r="B45" s="116"/>
      <c r="C45" s="116"/>
      <c r="D45" s="116"/>
      <c r="E45" s="116"/>
      <c r="F45" s="116"/>
      <c r="G45" s="116"/>
      <c r="H45" s="116"/>
      <c r="I45" s="116"/>
      <c r="J45" s="116"/>
      <c r="K45" s="116"/>
      <c r="L45" s="116"/>
      <c r="M45" s="116"/>
      <c r="N45" s="117"/>
      <c r="O45" s="11"/>
    </row>
    <row r="46" spans="1:15" s="12" customFormat="1" ht="28.15" customHeight="1">
      <c r="A46" s="67">
        <v>14</v>
      </c>
      <c r="B46" s="65" t="str">
        <f>B19</f>
        <v>Пена монтажная</v>
      </c>
      <c r="C46" s="38">
        <v>80</v>
      </c>
      <c r="D46" s="37" t="s">
        <v>40</v>
      </c>
      <c r="E46" s="36"/>
      <c r="F46" s="23">
        <v>759</v>
      </c>
      <c r="G46" s="23">
        <v>871.37</v>
      </c>
      <c r="H46" s="23">
        <v>890</v>
      </c>
      <c r="I46" s="23"/>
      <c r="J46" s="24">
        <f>ROUND(SUM(F46+G46+H46+I46)/3,2)</f>
        <v>840.12</v>
      </c>
      <c r="K46" s="25"/>
      <c r="L46" s="26">
        <f>SQRT(VARA(F46:H46))</f>
        <v>70.869708855994844</v>
      </c>
      <c r="M46" s="26">
        <f>L46/J46*100</f>
        <v>8.4356650069031627</v>
      </c>
      <c r="N46" s="27">
        <f>C46*J46</f>
        <v>67209.600000000006</v>
      </c>
      <c r="O46" s="11"/>
    </row>
    <row r="47" spans="1:15" s="12" customFormat="1" ht="28.15" customHeight="1">
      <c r="A47" s="115" t="str">
        <f>K19</f>
        <v>ФКУ СИЗО-2 УФСИН России по Оренбургской области                                                 г. Орск                                ул. Маршала Конева,              д. 2В</v>
      </c>
      <c r="B47" s="116"/>
      <c r="C47" s="116"/>
      <c r="D47" s="116"/>
      <c r="E47" s="116"/>
      <c r="F47" s="116"/>
      <c r="G47" s="116"/>
      <c r="H47" s="116"/>
      <c r="I47" s="116"/>
      <c r="J47" s="116"/>
      <c r="K47" s="116"/>
      <c r="L47" s="116"/>
      <c r="M47" s="116"/>
      <c r="N47" s="117"/>
      <c r="O47" s="11"/>
    </row>
    <row r="48" spans="1:15" s="12" customFormat="1" ht="28.15" customHeight="1">
      <c r="A48" s="67">
        <v>15</v>
      </c>
      <c r="B48" s="65" t="str">
        <f>B20</f>
        <v>Пена монтажная</v>
      </c>
      <c r="C48" s="38">
        <v>88</v>
      </c>
      <c r="D48" s="37" t="s">
        <v>40</v>
      </c>
      <c r="E48" s="36"/>
      <c r="F48" s="23">
        <v>759</v>
      </c>
      <c r="G48" s="23">
        <v>871.37</v>
      </c>
      <c r="H48" s="23">
        <v>890</v>
      </c>
      <c r="I48" s="23"/>
      <c r="J48" s="24">
        <f>ROUND(SUM(F48+G48+H48+I48)/3,2)</f>
        <v>840.12</v>
      </c>
      <c r="K48" s="25"/>
      <c r="L48" s="26">
        <f>SQRT(VARA(F48:H48))</f>
        <v>70.869708855994844</v>
      </c>
      <c r="M48" s="26">
        <f>L48/J48*100</f>
        <v>8.4356650069031627</v>
      </c>
      <c r="N48" s="27">
        <f>C48*J48</f>
        <v>73930.559999999998</v>
      </c>
      <c r="O48" s="11"/>
    </row>
    <row r="49" spans="1:17" s="12" customFormat="1" ht="18.75" customHeight="1">
      <c r="A49" s="115" t="str">
        <f>K20</f>
        <v>ФКУ СИЗО-3 УФСИН России по Оренбургской области                                                 г. Оренбург,                                   ул. Калининградская,                  д. 192</v>
      </c>
      <c r="B49" s="116"/>
      <c r="C49" s="116"/>
      <c r="D49" s="116"/>
      <c r="E49" s="116"/>
      <c r="F49" s="116"/>
      <c r="G49" s="116"/>
      <c r="H49" s="116"/>
      <c r="I49" s="116"/>
      <c r="J49" s="116"/>
      <c r="K49" s="116"/>
      <c r="L49" s="116"/>
      <c r="M49" s="116"/>
      <c r="N49" s="117"/>
      <c r="O49" s="11">
        <f>C49*F49</f>
        <v>0</v>
      </c>
      <c r="P49" s="12">
        <f>C49*G49</f>
        <v>0</v>
      </c>
      <c r="Q49" s="12">
        <f>C49*H49</f>
        <v>0</v>
      </c>
    </row>
    <row r="50" spans="1:17" s="12" customFormat="1" ht="19.5" customHeight="1">
      <c r="A50" s="115"/>
      <c r="B50" s="116"/>
      <c r="C50" s="116"/>
      <c r="D50" s="116"/>
      <c r="E50" s="116"/>
      <c r="F50" s="116"/>
      <c r="G50" s="116"/>
      <c r="H50" s="116"/>
      <c r="I50" s="116"/>
      <c r="J50" s="116"/>
      <c r="K50" s="116"/>
      <c r="L50" s="116"/>
      <c r="M50" s="116"/>
      <c r="N50" s="117"/>
      <c r="O50" s="11">
        <f>C50*F50</f>
        <v>0</v>
      </c>
      <c r="P50" s="12">
        <f>C50*G50</f>
        <v>0</v>
      </c>
      <c r="Q50" s="12">
        <f>C50*H50</f>
        <v>0</v>
      </c>
    </row>
    <row r="51" spans="1:17" s="12" customFormat="1" ht="16.5" customHeight="1">
      <c r="A51" s="108" t="s">
        <v>38</v>
      </c>
      <c r="B51" s="109"/>
      <c r="C51" s="109"/>
      <c r="D51" s="109"/>
      <c r="E51" s="109"/>
      <c r="F51" s="109"/>
      <c r="G51" s="109"/>
      <c r="H51" s="109"/>
      <c r="I51" s="109"/>
      <c r="J51" s="109"/>
      <c r="K51" s="109"/>
      <c r="L51" s="109"/>
      <c r="M51" s="110"/>
      <c r="N51" s="63">
        <f>N28+N29+N30+N32+N33+N35+N36+N37+N39+N40+N41+N43+N44+N46+N48</f>
        <v>524472.57000000007</v>
      </c>
      <c r="O51" s="11"/>
    </row>
    <row r="52" spans="1:17" s="12" customFormat="1" ht="33.6" customHeight="1">
      <c r="A52" s="13"/>
      <c r="B52" s="112" t="s">
        <v>15</v>
      </c>
      <c r="C52" s="112"/>
      <c r="D52" s="112"/>
      <c r="E52" s="31"/>
      <c r="F52" s="113" t="s">
        <v>41</v>
      </c>
      <c r="G52" s="113"/>
      <c r="H52" s="113"/>
      <c r="I52" s="113"/>
      <c r="J52" s="113"/>
      <c r="K52" s="31"/>
      <c r="L52" s="31"/>
      <c r="M52" s="31"/>
      <c r="N52" s="31"/>
      <c r="O52" s="11"/>
    </row>
    <row r="53" spans="1:17" s="12" customFormat="1" ht="49.15" customHeight="1">
      <c r="A53" s="14"/>
      <c r="B53" s="114" t="s">
        <v>39</v>
      </c>
      <c r="C53" s="114"/>
      <c r="D53" s="61"/>
      <c r="E53" s="61"/>
      <c r="F53" s="61"/>
      <c r="G53" s="62"/>
      <c r="H53" s="62"/>
      <c r="I53" s="39"/>
      <c r="J53" s="111" t="s">
        <v>42</v>
      </c>
      <c r="K53" s="111"/>
      <c r="L53" s="111"/>
      <c r="M53" s="111"/>
      <c r="N53" s="111"/>
      <c r="O53" s="11"/>
    </row>
    <row r="54" spans="1:17">
      <c r="C54" s="33"/>
      <c r="D54" s="34"/>
      <c r="E54" s="34"/>
      <c r="F54" s="33"/>
      <c r="G54" s="33"/>
    </row>
    <row r="55" spans="1:17">
      <c r="C55" s="33"/>
      <c r="D55" s="34"/>
      <c r="E55" s="34"/>
      <c r="F55" s="33"/>
      <c r="G55" s="33"/>
      <c r="O55" s="16"/>
    </row>
    <row r="56" spans="1:17" ht="15.6" customHeight="1">
      <c r="C56" s="33"/>
      <c r="D56" s="34"/>
      <c r="E56" s="34"/>
      <c r="F56" s="33"/>
      <c r="G56" s="33"/>
    </row>
    <row r="57" spans="1:17" ht="7.5" customHeight="1">
      <c r="C57" s="33"/>
      <c r="D57" s="34"/>
      <c r="E57" s="34"/>
      <c r="F57" s="33"/>
      <c r="G57" s="33"/>
    </row>
    <row r="58" spans="1:17" s="17" customFormat="1" ht="47.25" customHeight="1">
      <c r="A58" s="8"/>
      <c r="B58" s="4"/>
      <c r="C58" s="33"/>
      <c r="D58" s="34"/>
      <c r="E58" s="34"/>
      <c r="F58" s="33"/>
      <c r="G58" s="33"/>
      <c r="H58" s="4"/>
      <c r="I58" s="4"/>
      <c r="J58" s="4"/>
      <c r="K58" s="4"/>
      <c r="L58" s="4"/>
      <c r="M58" s="4"/>
      <c r="N58" s="4"/>
    </row>
    <row r="59" spans="1:17" s="17" customFormat="1" ht="78" customHeight="1">
      <c r="A59" s="8"/>
      <c r="B59" s="4"/>
      <c r="C59" s="33"/>
      <c r="D59" s="34"/>
      <c r="E59" s="34"/>
      <c r="F59" s="33"/>
      <c r="G59" s="33"/>
      <c r="H59" s="4"/>
      <c r="I59" s="4"/>
      <c r="J59" s="4"/>
      <c r="K59" s="4"/>
      <c r="L59" s="4"/>
      <c r="M59" s="4"/>
      <c r="N59" s="4"/>
    </row>
    <row r="60" spans="1:17" ht="15.75" thickBot="1">
      <c r="D60" s="32"/>
    </row>
    <row r="61" spans="1:17" ht="54.75" thickBot="1">
      <c r="B61" s="18" t="s">
        <v>24</v>
      </c>
      <c r="C61" s="19" t="s">
        <v>23</v>
      </c>
      <c r="D61" s="20">
        <v>29</v>
      </c>
    </row>
    <row r="62" spans="1:17" ht="54.75" thickBot="1">
      <c r="B62" s="21" t="s">
        <v>25</v>
      </c>
      <c r="C62" s="22" t="s">
        <v>23</v>
      </c>
      <c r="D62" s="20">
        <v>14</v>
      </c>
    </row>
    <row r="63" spans="1:17" ht="54.75" thickBot="1">
      <c r="B63" s="21" t="s">
        <v>26</v>
      </c>
      <c r="C63" s="22" t="s">
        <v>23</v>
      </c>
      <c r="D63" s="20">
        <v>1</v>
      </c>
    </row>
    <row r="64" spans="1:17" ht="36.75" thickBot="1">
      <c r="B64" s="21" t="s">
        <v>27</v>
      </c>
      <c r="C64" s="22" t="s">
        <v>23</v>
      </c>
      <c r="D64" s="20">
        <v>1</v>
      </c>
    </row>
    <row r="65" spans="2:4" ht="36.75" thickBot="1">
      <c r="B65" s="21" t="s">
        <v>28</v>
      </c>
      <c r="C65" s="22" t="s">
        <v>23</v>
      </c>
      <c r="D65" s="20">
        <v>1</v>
      </c>
    </row>
  </sheetData>
  <mergeCells count="78">
    <mergeCell ref="K6:L8"/>
    <mergeCell ref="K9:L10"/>
    <mergeCell ref="K11:L13"/>
    <mergeCell ref="K14:L16"/>
    <mergeCell ref="K17:L18"/>
    <mergeCell ref="H17:J17"/>
    <mergeCell ref="H18:J18"/>
    <mergeCell ref="H19:J19"/>
    <mergeCell ref="K19:L19"/>
    <mergeCell ref="H12:J12"/>
    <mergeCell ref="H13:J13"/>
    <mergeCell ref="H14:J14"/>
    <mergeCell ref="H15:J15"/>
    <mergeCell ref="H16:J16"/>
    <mergeCell ref="H7:J7"/>
    <mergeCell ref="H8:J8"/>
    <mergeCell ref="H10:J10"/>
    <mergeCell ref="H9:J9"/>
    <mergeCell ref="H11:J11"/>
    <mergeCell ref="B18:D18"/>
    <mergeCell ref="B19:D19"/>
    <mergeCell ref="F7:G7"/>
    <mergeCell ref="F8:G8"/>
    <mergeCell ref="F9:G9"/>
    <mergeCell ref="F10:G10"/>
    <mergeCell ref="F11:G11"/>
    <mergeCell ref="F12:G12"/>
    <mergeCell ref="F13:G13"/>
    <mergeCell ref="F14:G14"/>
    <mergeCell ref="F15:G15"/>
    <mergeCell ref="F16:G16"/>
    <mergeCell ref="F17:G17"/>
    <mergeCell ref="F18:G18"/>
    <mergeCell ref="F19:G19"/>
    <mergeCell ref="A1:N1"/>
    <mergeCell ref="A2:N2"/>
    <mergeCell ref="A3:N3"/>
    <mergeCell ref="B5:E5"/>
    <mergeCell ref="H5:J5"/>
    <mergeCell ref="F5:G5"/>
    <mergeCell ref="K5:L5"/>
    <mergeCell ref="B6:E6"/>
    <mergeCell ref="F6:G6"/>
    <mergeCell ref="H6:J6"/>
    <mergeCell ref="A21:L21"/>
    <mergeCell ref="B20:D20"/>
    <mergeCell ref="B7:D7"/>
    <mergeCell ref="B8:D8"/>
    <mergeCell ref="B9:D9"/>
    <mergeCell ref="B10:D10"/>
    <mergeCell ref="B11:D11"/>
    <mergeCell ref="B12:D12"/>
    <mergeCell ref="B13:D13"/>
    <mergeCell ref="B14:D14"/>
    <mergeCell ref="B15:D15"/>
    <mergeCell ref="B16:D16"/>
    <mergeCell ref="B17:D17"/>
    <mergeCell ref="A23:N23"/>
    <mergeCell ref="A22:N22"/>
    <mergeCell ref="F20:G20"/>
    <mergeCell ref="H20:J20"/>
    <mergeCell ref="K20:L20"/>
    <mergeCell ref="A24:N24"/>
    <mergeCell ref="B26:N26"/>
    <mergeCell ref="A51:M51"/>
    <mergeCell ref="B25:N25"/>
    <mergeCell ref="J53:N53"/>
    <mergeCell ref="B52:D52"/>
    <mergeCell ref="F52:J52"/>
    <mergeCell ref="B53:C53"/>
    <mergeCell ref="A50:N50"/>
    <mergeCell ref="A31:N31"/>
    <mergeCell ref="A34:N34"/>
    <mergeCell ref="A38:N38"/>
    <mergeCell ref="A42:N42"/>
    <mergeCell ref="A45:N45"/>
    <mergeCell ref="A47:N47"/>
    <mergeCell ref="A49:N49"/>
  </mergeCells>
  <phoneticPr fontId="0" type="noConversion"/>
  <pageMargins left="0.19685039370078741" right="0.19685039370078741" top="0.19685039370078741" bottom="0.19685039370078741" header="0" footer="0"/>
  <pageSetup paperSize="9" scale="5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ИК- ед.пост</vt:lpstr>
      <vt:lpstr>нмцк</vt:lpstr>
      <vt:lpstr>'ИК- ед.пост'!Область_печати</vt:lpstr>
      <vt:lpstr>нмцк!Область_печати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2018-02-21T04:52:20Z</cp:lastPrinted>
  <dcterms:created xsi:type="dcterms:W3CDTF">2006-09-28T05:33:49Z</dcterms:created>
  <dcterms:modified xsi:type="dcterms:W3CDTF">2026-06-18T04:37:53Z</dcterms:modified>
</cp:coreProperties>
</file>