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.4 ст.93 (44) 2026\картриджи для автоклавов\"/>
    </mc:Choice>
  </mc:AlternateContent>
  <bookViews>
    <workbookView xWindow="0" yWindow="0" windowWidth="21570" windowHeight="7455"/>
  </bookViews>
  <sheets>
    <sheet name="1" sheetId="6" r:id="rId1"/>
  </sheets>
  <calcPr calcId="162913"/>
</workbook>
</file>

<file path=xl/calcChain.xml><?xml version="1.0" encoding="utf-8"?>
<calcChain xmlns="http://schemas.openxmlformats.org/spreadsheetml/2006/main">
  <c r="F10" i="6" l="1"/>
  <c r="Q10" i="6" s="1"/>
  <c r="H10" i="6"/>
  <c r="J10" i="6"/>
  <c r="K10" i="6"/>
  <c r="L10" i="6" s="1"/>
  <c r="N10" i="6" s="1"/>
  <c r="F11" i="6"/>
  <c r="Q11" i="6" s="1"/>
  <c r="H11" i="6"/>
  <c r="J11" i="6"/>
  <c r="K11" i="6"/>
  <c r="L11" i="6" s="1"/>
  <c r="N11" i="6" s="1"/>
  <c r="F12" i="6"/>
  <c r="Q12" i="6" s="1"/>
  <c r="H12" i="6"/>
  <c r="J12" i="6"/>
  <c r="K12" i="6"/>
  <c r="L12" i="6" s="1"/>
  <c r="N12" i="6" s="1"/>
  <c r="O12" i="6" l="1"/>
  <c r="M12" i="6"/>
  <c r="O10" i="6"/>
  <c r="M10" i="6"/>
  <c r="O11" i="6"/>
  <c r="M11" i="6"/>
  <c r="P11" i="6"/>
  <c r="P12" i="6"/>
  <c r="P10" i="6"/>
  <c r="D13" i="6" l="1"/>
  <c r="E13" i="6"/>
  <c r="G13" i="6"/>
  <c r="I13" i="6"/>
  <c r="M13" i="6" l="1"/>
  <c r="H13" i="6"/>
  <c r="F13" i="6"/>
  <c r="J13" i="6"/>
  <c r="K13" i="6"/>
  <c r="O13" i="6" s="1"/>
  <c r="L13" i="6" l="1"/>
  <c r="P13" i="6" s="1"/>
  <c r="N13" i="6"/>
  <c r="Q13" i="6" l="1"/>
</calcChain>
</file>

<file path=xl/sharedStrings.xml><?xml version="1.0" encoding="utf-8"?>
<sst xmlns="http://schemas.openxmlformats.org/spreadsheetml/2006/main" count="40" uniqueCount="28">
  <si>
    <t>Наименование предмета контракта</t>
  </si>
  <si>
    <t>Количество</t>
  </si>
  <si>
    <t>Цена за ед., руб.</t>
  </si>
  <si>
    <t xml:space="preserve">Среднее квадратичное 
отклонение
</t>
  </si>
  <si>
    <t xml:space="preserve">Коэффициент вариации (%)*
</t>
  </si>
  <si>
    <t>№</t>
  </si>
  <si>
    <t>Всего</t>
  </si>
  <si>
    <t>Расчет начальной (максимальной) цены контракта</t>
  </si>
  <si>
    <t>за единицу</t>
  </si>
  <si>
    <t>итого</t>
  </si>
  <si>
    <t>Средняя арифметическая величина цены (руб.)</t>
  </si>
  <si>
    <t>(гр.5= гр.3 х гр. 4)</t>
  </si>
  <si>
    <t>(гр.7= гр.3 х гр. 6)</t>
  </si>
  <si>
    <t>(гр.9= гр.3 х гр. 8)</t>
  </si>
  <si>
    <t>(гр.11= гр.3 х гр. 10)</t>
  </si>
  <si>
    <t>Начальная (максимальная) цена контракта** (руб.)</t>
  </si>
  <si>
    <r>
      <t xml:space="preserve">         </t>
    </r>
    <r>
      <rPr>
        <sz val="12"/>
        <color theme="1"/>
        <rFont val="Times New Roman"/>
        <family val="1"/>
        <charset val="204"/>
      </rPr>
      <t>Начальная (максимальная) цена контракта установлена, в соответствии с положениями статьи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нужд», приказом Минэкономразвития РФ от 02.10.13 № 567 «Об утверждении методических рекомендаций по применению методов определения начальной (максимальной) цены контракта, цены контракта заключаемого с единственным поставщиком (подрядчиком, исполнителем)», методом сопоставимых рыночных цен (анализа рынка) на услуги, являющиеся предметом закупки, так как данный метод является приоритетным для определения и обоснования НМЦК. 
         В соответствии с вышеуказанными нормативными актами  направлены соответствующие запросы о предоставлении ценовой информации организациям, поставляющим товары, которые являются предметом  закупки.</t>
    </r>
  </si>
  <si>
    <t>Приложение №1 к Извещению</t>
  </si>
  <si>
    <t>Ед. изм.</t>
  </si>
  <si>
    <t>шт</t>
  </si>
  <si>
    <t>*- коэффициент вариации составляет, менее 33%, совокупность цен принимается однородной            
** Начальная максимальная  цена контракта сформирована с  учетом положений ст. 34 БК РФ, регламентирующей принцип эффективности использования бюджетных средств (необходимость достижения заданных результатов с использованием наименьшего объема средств (экономности) и (или) достижения наилучшего результата с использованием определенного бюджетом объема средств (результативности) определения цены контракта производится по минимальной из предложенных цен.</t>
  </si>
  <si>
    <t>на оказание услуг по поставке картриджей для фильтров автоклавов</t>
  </si>
  <si>
    <t>КП №1                                                         Вх. №1017/26 от 30.06.26</t>
  </si>
  <si>
    <t>КП №2                                                         Вх. №1021/26 от 02.06.26</t>
  </si>
  <si>
    <t>КП №3                                                         Вх. №1019/26 от 30.06.26</t>
  </si>
  <si>
    <t>Картридж Гейзер 10/5 10SL</t>
  </si>
  <si>
    <t>Картридж Maraton-CSL10</t>
  </si>
  <si>
    <t>Картридж Fе SL10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</si>
</sst>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NumberFormat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shrinkToFit="1"/>
    </xf>
    <xf numFmtId="0" fontId="2" fillId="0" borderId="3" xfId="0" applyNumberFormat="1" applyFont="1" applyBorder="1" applyAlignment="1">
      <alignment horizontal="center" vertical="center" shrinkToFit="1"/>
    </xf>
    <xf numFmtId="0" fontId="2" fillId="0" borderId="4" xfId="0" applyNumberFormat="1" applyFont="1" applyBorder="1" applyAlignment="1">
      <alignment horizontal="center" vertical="center" shrinkToFit="1"/>
    </xf>
    <xf numFmtId="0" fontId="3" fillId="0" borderId="0" xfId="0" applyFont="1"/>
    <xf numFmtId="0" fontId="4" fillId="0" borderId="0" xfId="0" applyFont="1"/>
    <xf numFmtId="4" fontId="4" fillId="0" borderId="0" xfId="0" applyNumberFormat="1" applyFont="1" applyBorder="1" applyAlignment="1">
      <alignment vertical="center"/>
    </xf>
    <xf numFmtId="4" fontId="4" fillId="0" borderId="0" xfId="0" applyNumberFormat="1" applyFont="1" applyAlignment="1"/>
    <xf numFmtId="4" fontId="3" fillId="0" borderId="0" xfId="0" applyNumberFormat="1" applyFont="1" applyAlignment="1">
      <alignment wrapText="1"/>
    </xf>
    <xf numFmtId="0" fontId="5" fillId="0" borderId="5" xfId="0" applyNumberFormat="1" applyFont="1" applyBorder="1" applyAlignment="1">
      <alignment horizontal="center" vertical="center" shrinkToFit="1"/>
    </xf>
    <xf numFmtId="0" fontId="5" fillId="0" borderId="6" xfId="0" applyNumberFormat="1" applyFont="1" applyBorder="1" applyAlignment="1">
      <alignment horizontal="center" vertical="center" shrinkToFit="1"/>
    </xf>
    <xf numFmtId="0" fontId="5" fillId="0" borderId="7" xfId="0" applyNumberFormat="1" applyFont="1" applyBorder="1" applyAlignment="1">
      <alignment horizontal="center" vertical="center" shrinkToFit="1"/>
    </xf>
    <xf numFmtId="4" fontId="3" fillId="0" borderId="0" xfId="0" applyNumberFormat="1" applyFont="1"/>
    <xf numFmtId="0" fontId="5" fillId="2" borderId="8" xfId="0" applyFont="1" applyFill="1" applyBorder="1" applyAlignment="1">
      <alignment horizontal="center" shrinkToFit="1"/>
    </xf>
    <xf numFmtId="0" fontId="5" fillId="2" borderId="9" xfId="0" applyFont="1" applyFill="1" applyBorder="1" applyAlignment="1">
      <alignment horizontal="center" shrinkToFit="1"/>
    </xf>
    <xf numFmtId="0" fontId="2" fillId="0" borderId="10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 shrinkToFit="1"/>
    </xf>
    <xf numFmtId="0" fontId="5" fillId="2" borderId="15" xfId="0" applyFont="1" applyFill="1" applyBorder="1" applyAlignment="1">
      <alignment horizontal="center" shrinkToFit="1"/>
    </xf>
    <xf numFmtId="0" fontId="1" fillId="0" borderId="3" xfId="0" applyNumberFormat="1" applyFont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shrinkToFit="1"/>
    </xf>
    <xf numFmtId="0" fontId="1" fillId="0" borderId="30" xfId="0" applyNumberFormat="1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center" vertical="center" wrapText="1"/>
    </xf>
    <xf numFmtId="0" fontId="0" fillId="0" borderId="0" xfId="0" applyFill="1"/>
    <xf numFmtId="0" fontId="9" fillId="3" borderId="24" xfId="0" applyFont="1" applyFill="1" applyBorder="1" applyAlignment="1">
      <alignment horizontal="center" vertical="center" wrapText="1"/>
    </xf>
    <xf numFmtId="4" fontId="10" fillId="3" borderId="24" xfId="0" applyNumberFormat="1" applyFont="1" applyFill="1" applyBorder="1" applyAlignment="1" applyProtection="1">
      <alignment horizontal="center" vertical="center" shrinkToFit="1"/>
      <protection locked="0"/>
    </xf>
    <xf numFmtId="4" fontId="3" fillId="0" borderId="24" xfId="0" applyNumberFormat="1" applyFont="1" applyBorder="1" applyAlignment="1">
      <alignment horizontal="center" vertical="center" shrinkToFit="1"/>
    </xf>
    <xf numFmtId="0" fontId="3" fillId="0" borderId="24" xfId="0" applyFont="1" applyFill="1" applyBorder="1" applyAlignment="1">
      <alignment horizontal="left" vertical="center"/>
    </xf>
    <xf numFmtId="4" fontId="3" fillId="0" borderId="24" xfId="0" applyNumberFormat="1" applyFont="1" applyFill="1" applyBorder="1" applyAlignment="1">
      <alignment horizontal="center" vertical="center" shrinkToFit="1"/>
    </xf>
    <xf numFmtId="0" fontId="5" fillId="0" borderId="16" xfId="0" applyFont="1" applyBorder="1"/>
    <xf numFmtId="0" fontId="5" fillId="0" borderId="16" xfId="0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 wrapText="1"/>
    </xf>
    <xf numFmtId="4" fontId="6" fillId="0" borderId="16" xfId="0" applyNumberFormat="1" applyFont="1" applyBorder="1" applyAlignment="1">
      <alignment horizontal="right" vertical="center" shrinkToFit="1"/>
    </xf>
    <xf numFmtId="4" fontId="6" fillId="0" borderId="14" xfId="0" applyNumberFormat="1" applyFont="1" applyBorder="1" applyAlignment="1">
      <alignment horizontal="right" vertical="center" shrinkToFit="1"/>
    </xf>
    <xf numFmtId="3" fontId="13" fillId="0" borderId="24" xfId="0" applyNumberFormat="1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1" fillId="0" borderId="20" xfId="0" applyNumberFormat="1" applyFont="1" applyFill="1" applyBorder="1" applyAlignment="1">
      <alignment vertical="center" wrapText="1"/>
    </xf>
    <xf numFmtId="0" fontId="11" fillId="0" borderId="21" xfId="0" applyNumberFormat="1" applyFont="1" applyFill="1" applyBorder="1" applyAlignment="1">
      <alignment vertical="center" wrapText="1"/>
    </xf>
    <xf numFmtId="0" fontId="4" fillId="0" borderId="0" xfId="0" applyFont="1" applyAlignment="1">
      <alignment vertical="top" wrapText="1"/>
    </xf>
    <xf numFmtId="0" fontId="3" fillId="0" borderId="0" xfId="0" applyFont="1" applyFill="1" applyAlignment="1">
      <alignment horizontal="right" vertical="top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wrapText="1"/>
    </xf>
    <xf numFmtId="0" fontId="3" fillId="0" borderId="18" xfId="0" applyFont="1" applyFill="1" applyBorder="1" applyAlignment="1">
      <alignment vertical="top" wrapText="1"/>
    </xf>
    <xf numFmtId="0" fontId="5" fillId="0" borderId="2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8" fillId="0" borderId="23" xfId="0" applyNumberFormat="1" applyFont="1" applyBorder="1" applyAlignment="1">
      <alignment horizontal="center" vertical="center" wrapText="1"/>
    </xf>
    <xf numFmtId="0" fontId="8" fillId="0" borderId="16" xfId="0" applyNumberFormat="1" applyFont="1" applyBorder="1" applyAlignment="1">
      <alignment horizontal="center" vertical="center" wrapText="1"/>
    </xf>
    <xf numFmtId="0" fontId="8" fillId="0" borderId="24" xfId="0" applyNumberFormat="1" applyFont="1" applyBorder="1" applyAlignment="1">
      <alignment horizontal="center" vertical="center" wrapText="1"/>
    </xf>
    <xf numFmtId="0" fontId="8" fillId="0" borderId="25" xfId="0" applyNumberFormat="1" applyFont="1" applyBorder="1" applyAlignment="1">
      <alignment horizontal="center" vertical="center" wrapText="1"/>
    </xf>
    <xf numFmtId="0" fontId="8" fillId="0" borderId="31" xfId="0" applyNumberFormat="1" applyFont="1" applyBorder="1" applyAlignment="1">
      <alignment horizontal="center" vertical="center" wrapText="1"/>
    </xf>
    <xf numFmtId="0" fontId="8" fillId="0" borderId="32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textRotation="90" wrapText="1"/>
    </xf>
    <xf numFmtId="0" fontId="1" fillId="0" borderId="14" xfId="0" applyNumberFormat="1" applyFont="1" applyBorder="1" applyAlignment="1">
      <alignment horizontal="center" vertical="center" textRotation="90" wrapText="1"/>
    </xf>
    <xf numFmtId="0" fontId="1" fillId="0" borderId="6" xfId="0" applyNumberFormat="1" applyFont="1" applyBorder="1" applyAlignment="1">
      <alignment horizontal="center" vertical="center" textRotation="90" wrapText="1"/>
    </xf>
    <xf numFmtId="0" fontId="5" fillId="0" borderId="27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4" fontId="5" fillId="0" borderId="28" xfId="0" applyNumberFormat="1" applyFont="1" applyBorder="1" applyAlignment="1">
      <alignment horizontal="center" vertical="center" wrapText="1"/>
    </xf>
    <xf numFmtId="4" fontId="5" fillId="0" borderId="21" xfId="0" applyNumberFormat="1" applyFont="1" applyBorder="1" applyAlignment="1">
      <alignment horizontal="center" vertical="center" wrapText="1"/>
    </xf>
    <xf numFmtId="4" fontId="5" fillId="0" borderId="26" xfId="0" applyNumberFormat="1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7" fillId="2" borderId="29" xfId="0" applyNumberFormat="1" applyFont="1" applyFill="1" applyBorder="1" applyAlignment="1">
      <alignment horizontal="center" vertical="center" shrinkToFit="1"/>
    </xf>
    <xf numFmtId="0" fontId="7" fillId="2" borderId="19" xfId="0" applyNumberFormat="1" applyFont="1" applyFill="1" applyBorder="1" applyAlignment="1">
      <alignment horizontal="center" vertical="center" shrinkToFit="1"/>
    </xf>
    <xf numFmtId="0" fontId="7" fillId="2" borderId="22" xfId="0" applyNumberFormat="1" applyFont="1" applyFill="1" applyBorder="1" applyAlignment="1">
      <alignment horizontal="center" vertical="center" shrinkToFit="1"/>
    </xf>
    <xf numFmtId="0" fontId="14" fillId="0" borderId="34" xfId="0" applyFont="1" applyBorder="1" applyAlignment="1">
      <alignment horizontal="left" vertical="center" wrapText="1"/>
    </xf>
    <xf numFmtId="0" fontId="14" fillId="0" borderId="35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8"/>
  <sheetViews>
    <sheetView tabSelected="1" topLeftCell="A2" zoomScale="85" zoomScaleNormal="85" workbookViewId="0">
      <selection activeCell="I13" sqref="I13"/>
    </sheetView>
  </sheetViews>
  <sheetFormatPr defaultRowHeight="15" x14ac:dyDescent="0.25"/>
  <cols>
    <col min="1" max="1" width="6.42578125" style="7" customWidth="1"/>
    <col min="2" max="2" width="47" style="7" customWidth="1"/>
    <col min="3" max="3" width="10.85546875" style="7" customWidth="1"/>
    <col min="4" max="4" width="7.28515625" style="7" customWidth="1"/>
    <col min="5" max="5" width="12.7109375" style="7" customWidth="1"/>
    <col min="6" max="6" width="14.5703125" style="7" customWidth="1"/>
    <col min="7" max="7" width="12.7109375" style="7" customWidth="1"/>
    <col min="8" max="8" width="14.7109375" style="7" customWidth="1"/>
    <col min="9" max="9" width="12.7109375" style="7" customWidth="1"/>
    <col min="10" max="10" width="15.28515625" style="7" customWidth="1"/>
    <col min="11" max="12" width="12.7109375" style="11" customWidth="1"/>
    <col min="13" max="13" width="8.7109375" style="7" customWidth="1"/>
    <col min="14" max="14" width="11.85546875" style="7" customWidth="1"/>
    <col min="15" max="16" width="8.7109375" style="7" customWidth="1"/>
    <col min="17" max="17" width="15.85546875" style="7" customWidth="1"/>
  </cols>
  <sheetData>
    <row r="1" spans="1:17" ht="38.450000000000003" customHeight="1" x14ac:dyDescent="0.25">
      <c r="A1" s="48" t="s">
        <v>17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17" s="27" customFormat="1" ht="15.75" x14ac:dyDescent="0.25">
      <c r="A2" s="49" t="s">
        <v>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17" s="27" customFormat="1" ht="18.75" customHeight="1" x14ac:dyDescent="0.25">
      <c r="A3" s="50" t="s">
        <v>21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</row>
    <row r="4" spans="1:17" s="27" customFormat="1" ht="96.75" customHeight="1" thickBot="1" x14ac:dyDescent="0.3">
      <c r="A4" s="51" t="s">
        <v>16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</row>
    <row r="5" spans="1:17" ht="15" customHeight="1" thickBot="1" x14ac:dyDescent="0.3">
      <c r="A5" s="52" t="s">
        <v>5</v>
      </c>
      <c r="B5" s="55" t="s">
        <v>0</v>
      </c>
      <c r="C5" s="58" t="s">
        <v>18</v>
      </c>
      <c r="D5" s="61" t="s">
        <v>1</v>
      </c>
      <c r="E5" s="64" t="s">
        <v>2</v>
      </c>
      <c r="F5" s="65"/>
      <c r="G5" s="65"/>
      <c r="H5" s="65"/>
      <c r="I5" s="65"/>
      <c r="J5" s="66"/>
      <c r="K5" s="67" t="s">
        <v>10</v>
      </c>
      <c r="L5" s="68"/>
      <c r="M5" s="39" t="s">
        <v>3</v>
      </c>
      <c r="N5" s="40"/>
      <c r="O5" s="39" t="s">
        <v>4</v>
      </c>
      <c r="P5" s="40"/>
      <c r="Q5" s="40" t="s">
        <v>15</v>
      </c>
    </row>
    <row r="6" spans="1:17" s="1" customFormat="1" ht="57.75" customHeight="1" x14ac:dyDescent="0.25">
      <c r="A6" s="53"/>
      <c r="B6" s="56"/>
      <c r="C6" s="59"/>
      <c r="D6" s="62"/>
      <c r="E6" s="45" t="s">
        <v>22</v>
      </c>
      <c r="F6" s="46"/>
      <c r="G6" s="45" t="s">
        <v>23</v>
      </c>
      <c r="H6" s="46"/>
      <c r="I6" s="45" t="s">
        <v>24</v>
      </c>
      <c r="J6" s="46"/>
      <c r="K6" s="69"/>
      <c r="L6" s="70"/>
      <c r="M6" s="41"/>
      <c r="N6" s="42"/>
      <c r="O6" s="43"/>
      <c r="P6" s="44"/>
      <c r="Q6" s="42"/>
    </row>
    <row r="7" spans="1:17" s="1" customFormat="1" ht="16.5" customHeight="1" thickBot="1" x14ac:dyDescent="0.3">
      <c r="A7" s="54"/>
      <c r="B7" s="57"/>
      <c r="C7" s="60"/>
      <c r="D7" s="63"/>
      <c r="E7" s="12" t="s">
        <v>8</v>
      </c>
      <c r="F7" s="13" t="s">
        <v>9</v>
      </c>
      <c r="G7" s="12" t="s">
        <v>8</v>
      </c>
      <c r="H7" s="13" t="s">
        <v>9</v>
      </c>
      <c r="I7" s="12" t="s">
        <v>8</v>
      </c>
      <c r="J7" s="13" t="s">
        <v>9</v>
      </c>
      <c r="K7" s="14" t="s">
        <v>8</v>
      </c>
      <c r="L7" s="13" t="s">
        <v>9</v>
      </c>
      <c r="M7" s="14" t="s">
        <v>8</v>
      </c>
      <c r="N7" s="13" t="s">
        <v>9</v>
      </c>
      <c r="O7" s="14" t="s">
        <v>8</v>
      </c>
      <c r="P7" s="13" t="s">
        <v>9</v>
      </c>
      <c r="Q7" s="42"/>
    </row>
    <row r="8" spans="1:17" s="1" customFormat="1" ht="12.75" customHeight="1" thickBot="1" x14ac:dyDescent="0.3">
      <c r="A8" s="3">
        <v>1</v>
      </c>
      <c r="B8" s="2">
        <v>2</v>
      </c>
      <c r="C8" s="23"/>
      <c r="D8" s="21">
        <v>3</v>
      </c>
      <c r="E8" s="4">
        <v>4</v>
      </c>
      <c r="F8" s="5">
        <v>5</v>
      </c>
      <c r="G8" s="4">
        <v>6</v>
      </c>
      <c r="H8" s="5">
        <v>7</v>
      </c>
      <c r="I8" s="4">
        <v>8</v>
      </c>
      <c r="J8" s="5">
        <v>9</v>
      </c>
      <c r="K8" s="6">
        <v>10</v>
      </c>
      <c r="L8" s="5">
        <v>11</v>
      </c>
      <c r="M8" s="6">
        <v>12</v>
      </c>
      <c r="N8" s="5">
        <v>13</v>
      </c>
      <c r="O8" s="6">
        <v>14</v>
      </c>
      <c r="P8" s="5">
        <v>15</v>
      </c>
      <c r="Q8" s="18">
        <v>16</v>
      </c>
    </row>
    <row r="9" spans="1:17" s="1" customFormat="1" ht="12" customHeight="1" thickBot="1" x14ac:dyDescent="0.25">
      <c r="A9" s="71"/>
      <c r="B9" s="72"/>
      <c r="C9" s="72"/>
      <c r="D9" s="73"/>
      <c r="E9" s="74" t="s">
        <v>11</v>
      </c>
      <c r="F9" s="75"/>
      <c r="G9" s="74" t="s">
        <v>12</v>
      </c>
      <c r="H9" s="75"/>
      <c r="I9" s="74" t="s">
        <v>13</v>
      </c>
      <c r="J9" s="75"/>
      <c r="K9" s="76" t="s">
        <v>14</v>
      </c>
      <c r="L9" s="75"/>
      <c r="M9" s="22"/>
      <c r="N9" s="20"/>
      <c r="O9" s="16"/>
      <c r="P9" s="17"/>
      <c r="Q9" s="19"/>
    </row>
    <row r="10" spans="1:17" ht="45" customHeight="1" thickBot="1" x14ac:dyDescent="0.3">
      <c r="A10" s="31">
        <v>1</v>
      </c>
      <c r="B10" s="77" t="s">
        <v>25</v>
      </c>
      <c r="C10" s="28" t="s">
        <v>19</v>
      </c>
      <c r="D10" s="24">
        <v>5</v>
      </c>
      <c r="E10" s="25">
        <v>285</v>
      </c>
      <c r="F10" s="29">
        <f>D10*E10</f>
        <v>1425</v>
      </c>
      <c r="G10" s="25">
        <v>320</v>
      </c>
      <c r="H10" s="29">
        <f>D10*G10</f>
        <v>1600</v>
      </c>
      <c r="I10" s="26">
        <v>305</v>
      </c>
      <c r="J10" s="29">
        <f>D10*I10</f>
        <v>1525</v>
      </c>
      <c r="K10" s="30">
        <f>ROUND(IF(SUM(E10,G10,I10)&gt;0,AVERAGE(E10,G10,I10),0),2)</f>
        <v>303.33</v>
      </c>
      <c r="L10" s="30">
        <f>ROUND(D10*K10,2)</f>
        <v>1516.65</v>
      </c>
      <c r="M10" s="30">
        <f>ROUND(IF(K10&gt;0,STDEV(E10,G10,I10),0),2)</f>
        <v>17.559999999999999</v>
      </c>
      <c r="N10" s="30">
        <f>ROUND(IF(L10&gt;0,STDEV(F10,H10,J10),0),2)</f>
        <v>87.8</v>
      </c>
      <c r="O10" s="30">
        <f>ROUND(IF(K10&gt;0,STDEV(E10,G10,I10)/AVERAGE(E10,G10,I10)*100,0),2)</f>
        <v>5.79</v>
      </c>
      <c r="P10" s="30">
        <f>ROUND(IF(L10&gt;0,STDEV(F10,H10,J10)/AVERAGE(F10,H10,J10)*100,0),2)</f>
        <v>5.79</v>
      </c>
      <c r="Q10" s="32">
        <f>MIN(F10)</f>
        <v>1425</v>
      </c>
    </row>
    <row r="11" spans="1:17" ht="39.75" customHeight="1" thickBot="1" x14ac:dyDescent="0.3">
      <c r="A11" s="31">
        <v>2</v>
      </c>
      <c r="B11" s="78" t="s">
        <v>26</v>
      </c>
      <c r="C11" s="28" t="s">
        <v>19</v>
      </c>
      <c r="D11" s="24">
        <v>5</v>
      </c>
      <c r="E11" s="25">
        <v>637</v>
      </c>
      <c r="F11" s="29">
        <f>E11*D11</f>
        <v>3185</v>
      </c>
      <c r="G11" s="25">
        <v>713</v>
      </c>
      <c r="H11" s="29">
        <f t="shared" ref="H11:H12" si="0">D11*G11</f>
        <v>3565</v>
      </c>
      <c r="I11" s="26">
        <v>682</v>
      </c>
      <c r="J11" s="29">
        <f t="shared" ref="J11:J12" si="1">D11*I11</f>
        <v>3410</v>
      </c>
      <c r="K11" s="30">
        <f t="shared" ref="K11:K12" si="2">ROUND(IF(SUM(E11,G11,I11)&gt;0,AVERAGE(E11,G11,I11),0),2)</f>
        <v>677.33</v>
      </c>
      <c r="L11" s="30">
        <f t="shared" ref="L11:L12" si="3">ROUND(D11*K11,2)</f>
        <v>3386.65</v>
      </c>
      <c r="M11" s="30">
        <f t="shared" ref="M11:M12" si="4">ROUND(IF(K11&gt;0,STDEV(E11,G11,I11),0),2)</f>
        <v>38.21</v>
      </c>
      <c r="N11" s="30">
        <f t="shared" ref="N11:N12" si="5">ROUND(IF(L11&gt;0,STDEV(F11,H11,J11),0),2)</f>
        <v>191.07</v>
      </c>
      <c r="O11" s="30">
        <f t="shared" ref="O11:O12" si="6">ROUND(IF(K11&gt;0,STDEV(E11,G11,I11)/AVERAGE(E11,G11,I11)*100,0),2)</f>
        <v>5.64</v>
      </c>
      <c r="P11" s="30">
        <f t="shared" ref="P11:P12" si="7">ROUND(IF(L11&gt;0,STDEV(F11,H11,J11)/AVERAGE(F11,H11,J11)*100,0),2)</f>
        <v>5.64</v>
      </c>
      <c r="Q11" s="32">
        <f t="shared" ref="Q11:Q12" si="8">MIN(F11)</f>
        <v>3185</v>
      </c>
    </row>
    <row r="12" spans="1:17" ht="45" customHeight="1" thickBot="1" x14ac:dyDescent="0.3">
      <c r="A12" s="31">
        <v>3</v>
      </c>
      <c r="B12" s="78" t="s">
        <v>27</v>
      </c>
      <c r="C12" s="28" t="s">
        <v>19</v>
      </c>
      <c r="D12" s="24">
        <v>5</v>
      </c>
      <c r="E12" s="25">
        <v>890</v>
      </c>
      <c r="F12" s="29">
        <f t="shared" ref="F12" si="9">E12*D12</f>
        <v>4450</v>
      </c>
      <c r="G12" s="38">
        <v>996</v>
      </c>
      <c r="H12" s="29">
        <f t="shared" si="0"/>
        <v>4980</v>
      </c>
      <c r="I12" s="26">
        <v>952</v>
      </c>
      <c r="J12" s="29">
        <f t="shared" si="1"/>
        <v>4760</v>
      </c>
      <c r="K12" s="30">
        <f t="shared" si="2"/>
        <v>946</v>
      </c>
      <c r="L12" s="30">
        <f t="shared" si="3"/>
        <v>4730</v>
      </c>
      <c r="M12" s="30">
        <f t="shared" si="4"/>
        <v>53.25</v>
      </c>
      <c r="N12" s="30">
        <f t="shared" si="5"/>
        <v>266.27</v>
      </c>
      <c r="O12" s="30">
        <f t="shared" si="6"/>
        <v>5.63</v>
      </c>
      <c r="P12" s="30">
        <f t="shared" si="7"/>
        <v>5.63</v>
      </c>
      <c r="Q12" s="32">
        <f t="shared" si="8"/>
        <v>4450</v>
      </c>
    </row>
    <row r="13" spans="1:17" ht="53.25" customHeight="1" x14ac:dyDescent="0.25">
      <c r="A13" s="33" t="s">
        <v>6</v>
      </c>
      <c r="B13" s="34"/>
      <c r="C13" s="34"/>
      <c r="D13" s="35">
        <f>SUM(D10:D12)</f>
        <v>15</v>
      </c>
      <c r="E13" s="36">
        <f>SUM(E10:E12)</f>
        <v>1812</v>
      </c>
      <c r="F13" s="36">
        <f>SUM(F10:F12)</f>
        <v>9060</v>
      </c>
      <c r="G13" s="36">
        <f>SUM(G10:G12)</f>
        <v>2029</v>
      </c>
      <c r="H13" s="36">
        <f>SUM(H10:H12)</f>
        <v>10145</v>
      </c>
      <c r="I13" s="36">
        <f>SUM(I10:I12)</f>
        <v>1939</v>
      </c>
      <c r="J13" s="36">
        <f>SUM(J10:J12)</f>
        <v>9695</v>
      </c>
      <c r="K13" s="36">
        <f>SUM(K10:K12)</f>
        <v>1926.66</v>
      </c>
      <c r="L13" s="36">
        <f>SUM(L10:L12)</f>
        <v>9633.2999999999993</v>
      </c>
      <c r="M13" s="36">
        <f>STDEV(E13,G13,I13)</f>
        <v>109.02446208687907</v>
      </c>
      <c r="N13" s="36">
        <f>STDEV(F13,H13,J13)</f>
        <v>545.12231043439544</v>
      </c>
      <c r="O13" s="36">
        <f>ROUND(IF(K13&gt;0,STDEV(E13,G13,I13)/K13*100,0),2)</f>
        <v>5.66</v>
      </c>
      <c r="P13" s="36">
        <f>ROUND(IF(L13&gt;0,STDEV(F13,H13,J13)/L13*100,0),2)</f>
        <v>5.66</v>
      </c>
      <c r="Q13" s="37">
        <f>SUM(Q10:Q12)</f>
        <v>9060</v>
      </c>
    </row>
    <row r="14" spans="1:17" ht="48" customHeight="1" x14ac:dyDescent="0.25">
      <c r="M14" s="15"/>
      <c r="N14" s="15"/>
      <c r="O14" s="15"/>
    </row>
    <row r="15" spans="1:17" ht="29.25" customHeight="1" x14ac:dyDescent="0.25"/>
    <row r="16" spans="1:17" ht="26.25" customHeight="1" x14ac:dyDescent="0.25">
      <c r="B16" s="47" t="s">
        <v>20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/>
    </row>
    <row r="17" spans="1:17" ht="33" customHeight="1" x14ac:dyDescent="0.25"/>
    <row r="18" spans="1:17" ht="36.75" customHeight="1" x14ac:dyDescent="0.25">
      <c r="B18" s="8"/>
      <c r="C18" s="8"/>
      <c r="D18" s="8"/>
      <c r="E18" s="8"/>
      <c r="F18" s="8"/>
      <c r="G18" s="8"/>
      <c r="H18" s="8"/>
      <c r="I18" s="8"/>
      <c r="J18" s="8"/>
      <c r="K18" s="9"/>
      <c r="L18" s="9"/>
      <c r="M18" s="10"/>
      <c r="N18" s="10"/>
      <c r="O18" s="10"/>
      <c r="P18" s="10"/>
      <c r="Q18" s="10"/>
    </row>
    <row r="19" spans="1:17" ht="44.25" customHeight="1" x14ac:dyDescent="0.25"/>
    <row r="20" spans="1:17" ht="36.75" customHeight="1" x14ac:dyDescent="0.25"/>
    <row r="21" spans="1:17" ht="25.5" customHeight="1" x14ac:dyDescent="0.25"/>
    <row r="22" spans="1:17" s="8" customFormat="1" ht="28.5" customHeight="1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11"/>
      <c r="L22" s="11"/>
      <c r="M22" s="7"/>
      <c r="N22" s="7"/>
      <c r="O22" s="7"/>
      <c r="P22" s="7"/>
      <c r="Q22" s="7"/>
    </row>
    <row r="23" spans="1:17" ht="15" customHeight="1" x14ac:dyDescent="0.25"/>
    <row r="24" spans="1:17" ht="15.75" customHeight="1" x14ac:dyDescent="0.25"/>
    <row r="25" spans="1:17" ht="15" customHeight="1" x14ac:dyDescent="0.25"/>
    <row r="27" spans="1:17" ht="15" customHeight="1" x14ac:dyDescent="0.25"/>
    <row r="28" spans="1:17" ht="15" customHeight="1" x14ac:dyDescent="0.25"/>
    <row r="29" spans="1:17" ht="15" customHeight="1" x14ac:dyDescent="0.25"/>
    <row r="30" spans="1:17" ht="42.75" customHeight="1" x14ac:dyDescent="0.25"/>
    <row r="31" spans="1:17" ht="15" customHeight="1" x14ac:dyDescent="0.25"/>
    <row r="32" spans="1:17" ht="15" customHeight="1" x14ac:dyDescent="0.25"/>
    <row r="38" ht="15" customHeight="1" x14ac:dyDescent="0.25"/>
    <row r="42" ht="15" customHeight="1" x14ac:dyDescent="0.25"/>
    <row r="43" ht="15" customHeight="1" x14ac:dyDescent="0.25"/>
    <row r="44" ht="15" customHeight="1" x14ac:dyDescent="0.25"/>
    <row r="46" ht="15.75" customHeight="1" x14ac:dyDescent="0.25"/>
    <row r="48" ht="15" customHeight="1" x14ac:dyDescent="0.25"/>
  </sheetData>
  <mergeCells count="22">
    <mergeCell ref="B16:P16"/>
    <mergeCell ref="A1:Q1"/>
    <mergeCell ref="A2:Q2"/>
    <mergeCell ref="A3:Q3"/>
    <mergeCell ref="A4:Q4"/>
    <mergeCell ref="A5:A7"/>
    <mergeCell ref="B5:B7"/>
    <mergeCell ref="C5:C7"/>
    <mergeCell ref="D5:D7"/>
    <mergeCell ref="E5:J5"/>
    <mergeCell ref="K5:L6"/>
    <mergeCell ref="A9:D9"/>
    <mergeCell ref="E9:F9"/>
    <mergeCell ref="G9:H9"/>
    <mergeCell ref="I9:J9"/>
    <mergeCell ref="K9:L9"/>
    <mergeCell ref="M5:N6"/>
    <mergeCell ref="O5:P6"/>
    <mergeCell ref="Q5:Q7"/>
    <mergeCell ref="E6:F6"/>
    <mergeCell ref="G6:H6"/>
    <mergeCell ref="I6:J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7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Бакуров</dc:creator>
  <cp:lastModifiedBy>Ерышева Анна Викторовна</cp:lastModifiedBy>
  <cp:lastPrinted>2024-06-20T14:36:14Z</cp:lastPrinted>
  <dcterms:created xsi:type="dcterms:W3CDTF">2016-05-18T09:10:41Z</dcterms:created>
  <dcterms:modified xsi:type="dcterms:W3CDTF">2026-06-30T09:21:16Z</dcterms:modified>
</cp:coreProperties>
</file>