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adzerz\AppData\Roaming\1C\1cv8\f38d5949-4e24-4788-82cc-7cd2165e5e9f\e925a408-aacc-4377-8096-1c203f2a3240\App\Q\"/>
    </mc:Choice>
  </mc:AlternateContent>
  <bookViews>
    <workbookView xWindow="120" yWindow="120" windowWidth="24915" windowHeight="11820"/>
  </bookViews>
  <sheets>
    <sheet name="Лист" sheetId="4" r:id="rId1"/>
  </sheets>
  <definedNames>
    <definedName name="_xlnm._FilterDatabase" localSheetId="0" hidden="1">Лист!$A$6:$Q$10</definedName>
    <definedName name="_xlnm.Print_Area" localSheetId="0">Лист!$A$1:$Q$14</definedName>
  </definedNames>
  <calcPr calcId="152511"/>
</workbook>
</file>

<file path=xl/calcChain.xml><?xml version="1.0" encoding="utf-8"?>
<calcChain xmlns="http://schemas.openxmlformats.org/spreadsheetml/2006/main">
  <c r="Q9" i="4" l="1"/>
  <c r="P8" i="4"/>
  <c r="P7" i="4"/>
  <c r="Q7" i="4"/>
  <c r="G7" i="4" l="1"/>
  <c r="I7" i="4"/>
  <c r="K7" i="4"/>
  <c r="L7" i="4"/>
  <c r="M7" i="4"/>
  <c r="N7" i="4" l="1"/>
  <c r="G8" i="4"/>
  <c r="G9" i="4" s="1"/>
  <c r="I8" i="4"/>
  <c r="I9" i="4" s="1"/>
  <c r="K8" i="4"/>
  <c r="K9" i="4" s="1"/>
  <c r="L8" i="4"/>
  <c r="M8" i="4"/>
  <c r="Q10" i="4" l="1"/>
  <c r="Q8" i="4"/>
  <c r="N8" i="4"/>
</calcChain>
</file>

<file path=xl/sharedStrings.xml><?xml version="1.0" encoding="utf-8"?>
<sst xmlns="http://schemas.openxmlformats.org/spreadsheetml/2006/main" count="39" uniqueCount="33">
  <si>
    <t>№
п/п</t>
  </si>
  <si>
    <t>Кол-во (объем)</t>
  </si>
  <si>
    <t>Коэффициент вариации цен V, %</t>
  </si>
  <si>
    <t>Цена за ед-цу изм., руб.</t>
  </si>
  <si>
    <t>Цена за ед.изм., руб.</t>
  </si>
  <si>
    <t>Коэф. за ед.изм.</t>
  </si>
  <si>
    <t>% за ед.изм.</t>
  </si>
  <si>
    <t>За ед.изм.</t>
  </si>
  <si>
    <t>Итого, руб.</t>
  </si>
  <si>
    <t>Совокупность цен однородна</t>
  </si>
  <si>
    <t>Сумма, руб.</t>
  </si>
  <si>
    <t>Среднее квадратичное отклонение, σ</t>
  </si>
  <si>
    <t>Результат по совокупности значений цен (σ ≤ 33%)</t>
  </si>
  <si>
    <t>Средняя арифметическая цена за единицу</t>
  </si>
  <si>
    <t>Объект закупки</t>
  </si>
  <si>
    <t>Расчет НМЦД</t>
  </si>
  <si>
    <t>Основные характеристики объекта закупки: в соответствии с приложением № 1 к Договору</t>
  </si>
  <si>
    <t>Ед.изм.</t>
  </si>
  <si>
    <t>НМЦД, в руб.</t>
  </si>
  <si>
    <t>В результате проведения анализа рынка начальная (максимальная) цена договора (по наименьшему коммерческому предложению) составляет:</t>
  </si>
  <si>
    <t>ОКПД 2/КТРУ</t>
  </si>
  <si>
    <t>ИТОГО:</t>
  </si>
  <si>
    <t>Коммерческое предложение №04-0300-04-01-834 от 29.07.2026</t>
  </si>
  <si>
    <t>Коммерческое предложение №04-0300-04-01-833 от 29.07.2026</t>
  </si>
  <si>
    <t>Коммерческое предложение №04-0300-04-01-836 от 29.07.2026</t>
  </si>
  <si>
    <t>исп.: Перадзе Р.З.
тел.: 8 (3452) 68-57-31</t>
  </si>
  <si>
    <t>Светильник светодиодный для школьной доски</t>
  </si>
  <si>
    <t>Светильник настольный на струбцине</t>
  </si>
  <si>
    <t>шт</t>
  </si>
  <si>
    <t>Начальная (максимальная) цена договора (далее - НМЦД) определена Заказчиком в соответствии с положениями статьи 22 Федерального закона от 05.04.2013г  № 44-ФЗ «О контрактной системе в сфере закупок товаров, работ, услуг для обеспечения государственных и муниципальных нужд». Осуществлен поиск ценовой информации в реестре контрактов. Идентичных и однородных товаров, работ, услуг более полно соответствующих объекту закупки заказчиком не выявлено. Заказчиком не выявлена ценовая информация в результате осуществления сбора и анализа из общедоступных источников. В целях получения ценовой информации в отношении услуги для определения НМЦД были направлены запросы о предоставлении ценовой информации Исполнителям, обладающим опытом оказания услуг, информация о которых имеется в свободном доступе, и получены 3 (три) ценовых предложения. В результате проведения обоснования начальной (максимальной) цены договора методом сопоставимых рыночных цен (анализа рынка), начальная (максимальная) цена договора устанавливается в размере 139 507 (Сто тридцать девять тысяч пятьсот семь) рублей 45 копеек, по наименьшей цене, коэффициент вариации не превышает 33%, что свидетельствует об однородности совокупности значений, используемых в расчете.</t>
  </si>
  <si>
    <t>Обоснование начальной (максимальной) цены договора на поставку светильников настольных и для школьной доски</t>
  </si>
  <si>
    <t>27.40.25.123</t>
  </si>
  <si>
    <t>27.40.22.190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</si>
</sst>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00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" fontId="7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1" fontId="1" fillId="0" borderId="0" xfId="0" applyNumberFormat="1" applyFont="1"/>
    <xf numFmtId="4" fontId="1" fillId="0" borderId="0" xfId="0" applyNumberFormat="1" applyFont="1" applyFill="1"/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Fill="1"/>
    <xf numFmtId="164" fontId="1" fillId="2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44" fontId="1" fillId="0" borderId="0" xfId="1" applyFont="1" applyFill="1"/>
    <xf numFmtId="44" fontId="1" fillId="0" borderId="0" xfId="1" applyFont="1"/>
    <xf numFmtId="2" fontId="9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G16" sqref="G16"/>
    </sheetView>
  </sheetViews>
  <sheetFormatPr defaultRowHeight="12.75" x14ac:dyDescent="0.2"/>
  <cols>
    <col min="1" max="1" width="6.140625" style="2" customWidth="1"/>
    <col min="2" max="2" width="47.42578125" style="2" customWidth="1"/>
    <col min="3" max="3" width="14.5703125" style="2" customWidth="1"/>
    <col min="4" max="4" width="7.140625" style="2" customWidth="1"/>
    <col min="5" max="5" width="7.42578125" style="9" customWidth="1"/>
    <col min="6" max="9" width="12.5703125" style="4" customWidth="1"/>
    <col min="10" max="10" width="12.5703125" style="10" customWidth="1"/>
    <col min="11" max="11" width="12.5703125" style="14" customWidth="1"/>
    <col min="12" max="14" width="12.5703125" style="4" customWidth="1"/>
    <col min="15" max="15" width="15.42578125" style="8" customWidth="1"/>
    <col min="16" max="17" width="12.5703125" style="4" customWidth="1"/>
    <col min="18" max="18" width="9.140625" style="2"/>
    <col min="19" max="19" width="14.5703125" style="2" customWidth="1"/>
    <col min="20" max="16384" width="9.140625" style="2"/>
  </cols>
  <sheetData>
    <row r="1" spans="1:17" s="1" customFormat="1" x14ac:dyDescent="0.25">
      <c r="A1" s="45" t="s">
        <v>30</v>
      </c>
      <c r="B1" s="45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s="1" customFormat="1" x14ac:dyDescent="0.25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3" customFormat="1" ht="72.75" customHeight="1" x14ac:dyDescent="0.2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s="3" customFormat="1" ht="18.75" customHeight="1" x14ac:dyDescent="0.2">
      <c r="A4" s="49" t="s">
        <v>15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51" x14ac:dyDescent="0.2">
      <c r="A5" s="51" t="s">
        <v>0</v>
      </c>
      <c r="B5" s="47" t="s">
        <v>14</v>
      </c>
      <c r="C5" s="47" t="s">
        <v>20</v>
      </c>
      <c r="D5" s="51" t="s">
        <v>17</v>
      </c>
      <c r="E5" s="52" t="s">
        <v>1</v>
      </c>
      <c r="F5" s="36" t="s">
        <v>23</v>
      </c>
      <c r="G5" s="37"/>
      <c r="H5" s="36" t="s">
        <v>22</v>
      </c>
      <c r="I5" s="37"/>
      <c r="J5" s="36" t="s">
        <v>24</v>
      </c>
      <c r="K5" s="37"/>
      <c r="L5" s="5" t="s">
        <v>13</v>
      </c>
      <c r="M5" s="5" t="s">
        <v>11</v>
      </c>
      <c r="N5" s="5" t="s">
        <v>2</v>
      </c>
      <c r="O5" s="54" t="s">
        <v>12</v>
      </c>
      <c r="P5" s="56" t="s">
        <v>18</v>
      </c>
      <c r="Q5" s="56"/>
    </row>
    <row r="6" spans="1:17" ht="25.5" x14ac:dyDescent="0.2">
      <c r="A6" s="51"/>
      <c r="B6" s="48"/>
      <c r="C6" s="48"/>
      <c r="D6" s="47"/>
      <c r="E6" s="53"/>
      <c r="F6" s="11" t="s">
        <v>3</v>
      </c>
      <c r="G6" s="12" t="s">
        <v>10</v>
      </c>
      <c r="H6" s="12" t="s">
        <v>3</v>
      </c>
      <c r="I6" s="12" t="s">
        <v>10</v>
      </c>
      <c r="J6" s="11" t="s">
        <v>3</v>
      </c>
      <c r="K6" s="15" t="s">
        <v>10</v>
      </c>
      <c r="L6" s="5" t="s">
        <v>4</v>
      </c>
      <c r="M6" s="5" t="s">
        <v>5</v>
      </c>
      <c r="N6" s="5" t="s">
        <v>6</v>
      </c>
      <c r="O6" s="55"/>
      <c r="P6" s="5" t="s">
        <v>7</v>
      </c>
      <c r="Q6" s="5" t="s">
        <v>8</v>
      </c>
    </row>
    <row r="7" spans="1:17" ht="21" x14ac:dyDescent="0.2">
      <c r="A7" s="32">
        <v>1</v>
      </c>
      <c r="B7" s="16" t="s">
        <v>26</v>
      </c>
      <c r="C7" s="20" t="s">
        <v>31</v>
      </c>
      <c r="D7" s="21" t="s">
        <v>28</v>
      </c>
      <c r="E7" s="21">
        <v>15</v>
      </c>
      <c r="F7" s="26">
        <v>3925.35</v>
      </c>
      <c r="G7" s="22">
        <f t="shared" ref="G7" si="0">ROUND(F7*E7,2)</f>
        <v>58880.25</v>
      </c>
      <c r="H7" s="26">
        <v>4103.7700000000004</v>
      </c>
      <c r="I7" s="22">
        <f t="shared" ref="I7" si="1">ROUND(H7*E7,2)</f>
        <v>61556.55</v>
      </c>
      <c r="J7" s="34">
        <v>4460.62</v>
      </c>
      <c r="K7" s="23">
        <f t="shared" ref="K7" si="2">ROUND(J7*E7,2)</f>
        <v>66909.3</v>
      </c>
      <c r="L7" s="35">
        <f t="shared" ref="L7" si="3">ROUND(AVERAGE(F7,H7,J7),2)</f>
        <v>4163.25</v>
      </c>
      <c r="M7" s="35">
        <f t="shared" ref="M7" si="4">STDEV(F7,H7,J7)</f>
        <v>272.5465072851481</v>
      </c>
      <c r="N7" s="35">
        <f t="shared" ref="N7" si="5">M7*100/L7</f>
        <v>6.5464842919629644</v>
      </c>
      <c r="O7" s="7" t="s">
        <v>9</v>
      </c>
      <c r="P7" s="33">
        <f>L7</f>
        <v>4163.25</v>
      </c>
      <c r="Q7" s="33">
        <f>ROUND(P7*E7,2)</f>
        <v>62448.75</v>
      </c>
    </row>
    <row r="8" spans="1:17" ht="21" x14ac:dyDescent="0.2">
      <c r="A8" s="18">
        <v>2</v>
      </c>
      <c r="B8" s="16" t="s">
        <v>27</v>
      </c>
      <c r="C8" s="20" t="s">
        <v>32</v>
      </c>
      <c r="D8" s="21" t="s">
        <v>28</v>
      </c>
      <c r="E8" s="21">
        <v>80</v>
      </c>
      <c r="F8" s="26">
        <v>1007.84</v>
      </c>
      <c r="G8" s="22">
        <f t="shared" ref="G8" si="6">ROUND(F8*E8,2)</f>
        <v>80627.199999999997</v>
      </c>
      <c r="H8" s="26">
        <v>1053.6500000000001</v>
      </c>
      <c r="I8" s="22">
        <f t="shared" ref="I8" si="7">ROUND(H8*E8,2)</f>
        <v>84292</v>
      </c>
      <c r="J8" s="26">
        <v>1145.27</v>
      </c>
      <c r="K8" s="23">
        <f t="shared" ref="K8" si="8">ROUND(J8*E8,2)</f>
        <v>91621.6</v>
      </c>
      <c r="L8" s="19">
        <f t="shared" ref="L8" si="9">ROUND(AVERAGE(F8,H8,J8),2)</f>
        <v>1068.92</v>
      </c>
      <c r="M8" s="19">
        <f t="shared" ref="M8" si="10">STDEV(F8,H8,J8)</f>
        <v>69.975930861975641</v>
      </c>
      <c r="N8" s="19">
        <f t="shared" ref="N8" si="11">M8*100/L8</f>
        <v>6.5464142182741121</v>
      </c>
      <c r="O8" s="7" t="s">
        <v>9</v>
      </c>
      <c r="P8" s="19">
        <f>L8</f>
        <v>1068.92</v>
      </c>
      <c r="Q8" s="19">
        <f t="shared" ref="Q8" si="12">ROUND(P8*E8,2)</f>
        <v>85513.600000000006</v>
      </c>
    </row>
    <row r="9" spans="1:17" x14ac:dyDescent="0.2">
      <c r="A9" s="38" t="s">
        <v>21</v>
      </c>
      <c r="B9" s="39"/>
      <c r="C9" s="39"/>
      <c r="D9" s="39"/>
      <c r="E9" s="40"/>
      <c r="F9" s="28"/>
      <c r="G9" s="31">
        <f>SUM(G7:G8)</f>
        <v>139507.45000000001</v>
      </c>
      <c r="H9" s="29"/>
      <c r="I9" s="31">
        <f>SUM(I7:I8)</f>
        <v>145848.54999999999</v>
      </c>
      <c r="J9" s="28"/>
      <c r="K9" s="31">
        <f>SUM(K7:K8)</f>
        <v>158530.90000000002</v>
      </c>
      <c r="L9" s="27"/>
      <c r="M9" s="27"/>
      <c r="N9" s="27"/>
      <c r="O9" s="7"/>
      <c r="P9" s="27"/>
      <c r="Q9" s="30">
        <f>SUM(Q7:Q8)</f>
        <v>147962.35</v>
      </c>
    </row>
    <row r="10" spans="1:17" s="6" customFormat="1" x14ac:dyDescent="0.2">
      <c r="A10" s="43" t="s">
        <v>19</v>
      </c>
      <c r="B10" s="43"/>
      <c r="C10" s="43"/>
      <c r="D10" s="44"/>
      <c r="E10" s="44"/>
      <c r="F10" s="44"/>
      <c r="G10" s="43"/>
      <c r="H10" s="44"/>
      <c r="I10" s="43"/>
      <c r="J10" s="44"/>
      <c r="K10" s="43"/>
      <c r="L10" s="43"/>
      <c r="M10" s="43"/>
      <c r="N10" s="43"/>
      <c r="O10" s="43"/>
      <c r="P10" s="43"/>
      <c r="Q10" s="13">
        <f>G9</f>
        <v>139507.45000000001</v>
      </c>
    </row>
    <row r="12" spans="1:17" x14ac:dyDescent="0.2">
      <c r="A12" s="42" t="s">
        <v>25</v>
      </c>
      <c r="B12" s="42"/>
      <c r="C12" s="17"/>
      <c r="D12" s="17"/>
    </row>
    <row r="13" spans="1:17" x14ac:dyDescent="0.2">
      <c r="A13" s="42"/>
      <c r="B13" s="42"/>
      <c r="C13" s="41"/>
      <c r="D13" s="41"/>
      <c r="G13" s="25"/>
      <c r="I13" s="25"/>
      <c r="K13" s="24"/>
      <c r="Q13" s="25"/>
    </row>
  </sheetData>
  <autoFilter ref="A6:Q10"/>
  <mergeCells count="18">
    <mergeCell ref="A1:Q1"/>
    <mergeCell ref="B5:B6"/>
    <mergeCell ref="C5:C6"/>
    <mergeCell ref="A4:Q4"/>
    <mergeCell ref="A2:Q2"/>
    <mergeCell ref="A3:Q3"/>
    <mergeCell ref="A5:A6"/>
    <mergeCell ref="D5:D6"/>
    <mergeCell ref="E5:E6"/>
    <mergeCell ref="O5:O6"/>
    <mergeCell ref="P5:Q5"/>
    <mergeCell ref="F5:G5"/>
    <mergeCell ref="H5:I5"/>
    <mergeCell ref="J5:K5"/>
    <mergeCell ref="A9:E9"/>
    <mergeCell ref="C13:D13"/>
    <mergeCell ref="A12:B13"/>
    <mergeCell ref="A10:P10"/>
  </mergeCells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Ткачева Татьяна Сергеевна</dc:creator>
  <cp:lastModifiedBy>Перадзе Расим Заурович</cp:lastModifiedBy>
  <cp:lastPrinted>2020-06-17T08:40:44Z</cp:lastPrinted>
  <dcterms:created xsi:type="dcterms:W3CDTF">2018-08-08T04:37:50Z</dcterms:created>
  <dcterms:modified xsi:type="dcterms:W3CDTF">2026-08-04T06:43:20Z</dcterms:modified>
</cp:coreProperties>
</file>