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P6" i="1"/>
  <c r="P7"/>
  <c r="P8"/>
  <c r="Q8" s="1"/>
  <c r="S8" s="1"/>
  <c r="P9"/>
  <c r="P10"/>
  <c r="Q10" s="1"/>
  <c r="S10" s="1"/>
  <c r="P11"/>
  <c r="P12"/>
  <c r="P13"/>
  <c r="P14"/>
  <c r="P15"/>
  <c r="P16"/>
  <c r="P17"/>
  <c r="P18"/>
  <c r="P19"/>
  <c r="P20"/>
  <c r="P21"/>
  <c r="P22"/>
  <c r="P23"/>
  <c r="P24"/>
  <c r="Q24" s="1"/>
  <c r="S24" s="1"/>
  <c r="P25"/>
  <c r="P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5"/>
  <c r="Q6"/>
  <c r="S6" s="1"/>
  <c r="Q7"/>
  <c r="S7" s="1"/>
  <c r="Q12"/>
  <c r="S12" s="1"/>
  <c r="Q13"/>
  <c r="Q14"/>
  <c r="S14" s="1"/>
  <c r="Q15"/>
  <c r="S15" s="1"/>
  <c r="Q18"/>
  <c r="S18" s="1"/>
  <c r="Q19"/>
  <c r="S19" s="1"/>
  <c r="Q22"/>
  <c r="S22" s="1"/>
  <c r="Q25"/>
  <c r="G6"/>
  <c r="I6"/>
  <c r="G7"/>
  <c r="I7"/>
  <c r="G8"/>
  <c r="I8"/>
  <c r="G9"/>
  <c r="I9"/>
  <c r="G10"/>
  <c r="I10"/>
  <c r="G11"/>
  <c r="I11"/>
  <c r="G12"/>
  <c r="I12"/>
  <c r="G13"/>
  <c r="I13"/>
  <c r="G14"/>
  <c r="I14"/>
  <c r="G15"/>
  <c r="I15"/>
  <c r="G16"/>
  <c r="I16"/>
  <c r="G17"/>
  <c r="I17"/>
  <c r="G18"/>
  <c r="I18"/>
  <c r="G19"/>
  <c r="I19"/>
  <c r="G20"/>
  <c r="I20"/>
  <c r="G21"/>
  <c r="I21"/>
  <c r="G22"/>
  <c r="I22"/>
  <c r="G23"/>
  <c r="I23"/>
  <c r="G24"/>
  <c r="I24"/>
  <c r="G25"/>
  <c r="I25"/>
  <c r="I5"/>
  <c r="G5"/>
  <c r="O9" l="1"/>
  <c r="S17"/>
  <c r="Q5"/>
  <c r="S5" s="1"/>
  <c r="Q17"/>
  <c r="S25"/>
  <c r="Q20"/>
  <c r="S20" s="1"/>
  <c r="Q21"/>
  <c r="S21" s="1"/>
  <c r="Q9"/>
  <c r="S9" s="1"/>
  <c r="Q23"/>
  <c r="S23" s="1"/>
  <c r="Q11"/>
  <c r="S11" s="1"/>
  <c r="S13"/>
  <c r="Q16"/>
  <c r="S16" s="1"/>
  <c r="O21"/>
  <c r="O19"/>
  <c r="O15"/>
  <c r="O13"/>
  <c r="O11"/>
  <c r="O8"/>
  <c r="O6"/>
  <c r="O22"/>
  <c r="O20"/>
  <c r="O16"/>
  <c r="O14"/>
  <c r="O7"/>
  <c r="O25"/>
  <c r="O10"/>
  <c r="O23"/>
  <c r="O17"/>
  <c r="O12"/>
  <c r="O24"/>
  <c r="O18"/>
  <c r="O5"/>
  <c r="Q26" l="1"/>
  <c r="S27"/>
  <c r="R27"/>
</calcChain>
</file>

<file path=xl/sharedStrings.xml><?xml version="1.0" encoding="utf-8"?>
<sst xmlns="http://schemas.openxmlformats.org/spreadsheetml/2006/main" count="90" uniqueCount="67">
  <si>
    <t>№</t>
  </si>
  <si>
    <t>Ед. изм.</t>
  </si>
  <si>
    <t>Однородность совокупности значений выявленных цен, используемых в расчете цена контракта</t>
  </si>
  <si>
    <t xml:space="preserve">Наименование </t>
  </si>
  <si>
    <t>Сред. квадра-тичное отклонение  без НДС</t>
  </si>
  <si>
    <t>Коэфф. вариации цен V (%)  без НДС</t>
  </si>
  <si>
    <t>Средневзвешенное значение цен без НДС, руб. (ЦЕМ - п.12)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</si>
  <si>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</si>
  <si>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</si>
  <si>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</si>
  <si>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</si>
  <si>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Цена, руб./ком. предл., исх. № </t>
  </si>
  <si>
    <t>В результате проведенного расчета Н(М)ЦК с НДС (п.17) составила: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</si>
  <si>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</si>
  <si>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</si>
  <si>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</si>
  <si>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</si>
  <si>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 xml:space="preserve">Н(М)ЦК с НДС </t>
  </si>
  <si>
    <t>уп</t>
  </si>
  <si>
    <t>МНН</t>
  </si>
  <si>
    <t>Определение НМЦК произведено Заказчиком в соответствии с  Приказом Минздрава России от 19.12.2019г.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</t>
  </si>
  <si>
    <t>Обоснование начальной (максимальной) цены договора:</t>
  </si>
  <si>
    <t>Натрия хлорид</t>
  </si>
  <si>
    <t>Пентоксифиллин</t>
  </si>
  <si>
    <t>Пиридоксин</t>
  </si>
  <si>
    <t>Тиамин</t>
  </si>
  <si>
    <t>Кетопрофен</t>
  </si>
  <si>
    <t>Метамизол натрия</t>
  </si>
  <si>
    <t>Диклофенак</t>
  </si>
  <si>
    <t>Магния сульфат</t>
  </si>
  <si>
    <t>Дексаметазон</t>
  </si>
  <si>
    <t>Ибупрофен</t>
  </si>
  <si>
    <t>Инозин+Никотинамид+Рибофлавин+Янтарная кислота</t>
  </si>
  <si>
    <t>Сумма цен за единицу товара</t>
  </si>
  <si>
    <t>Натрия хлорид 0,9% 250мл флак №35</t>
  </si>
  <si>
    <t>Анальгин амп 50% 2мл №10</t>
  </si>
  <si>
    <t>Атропина сульфат амп 0,1% 1мл №10</t>
  </si>
  <si>
    <t>Ванкомицин 1г флак</t>
  </si>
  <si>
    <t>Бруфен СР табл пролонг п/о 800мг №14</t>
  </si>
  <si>
    <t>Дексаметазон амп 4мг/мл 1мл №25</t>
  </si>
  <si>
    <t>Диклофенак амп 75мг 3мл №5</t>
  </si>
  <si>
    <t>Кетопрофен амп 5% 2мл №10</t>
  </si>
  <si>
    <t>Магния сульфат амп 25% 10мл №10</t>
  </si>
  <si>
    <t>Метоклопрамид амп 0,5% 2мл №10</t>
  </si>
  <si>
    <t>Пентоксифиллин амп 2% 5мл №10</t>
  </si>
  <si>
    <t>Витамин В6 амп 5% 1мл №10</t>
  </si>
  <si>
    <t>Преднизол амп 3% 1мл №10</t>
  </si>
  <si>
    <t>Пропофол амп 10мг/мл 20мл №5</t>
  </si>
  <si>
    <t>Рокуроний амп 10мг/мл 5мл №5</t>
  </si>
  <si>
    <t>Ропивакаин 10мг/мл 10мл флак №5</t>
  </si>
  <si>
    <t>Глюкоза 10% 250мл флак №10 (д/ЛПУ)</t>
  </si>
  <si>
    <t>Натрия хлорид 0,9% 1000мл п/п №9</t>
  </si>
  <si>
    <t>Витамин В1 амп 5% 1мл №10</t>
  </si>
  <si>
    <t>Цефтриаксон 1г флак в/в,в/м</t>
  </si>
  <si>
    <t>Цитофлавин р-р в/в 10мл амп №10</t>
  </si>
  <si>
    <t>Атропин</t>
  </si>
  <si>
    <t>Ванкомицин</t>
  </si>
  <si>
    <t>Метоклопрамид</t>
  </si>
  <si>
    <t>Преднизолон</t>
  </si>
  <si>
    <t>Пропофол</t>
  </si>
  <si>
    <t>Рокурония бромид</t>
  </si>
  <si>
    <t>Ропивакаин</t>
  </si>
  <si>
    <t>Декстроза</t>
  </si>
  <si>
    <t>Цефтриаксон</t>
  </si>
  <si>
    <t>Исх. №75 от 12.03.2026 года</t>
  </si>
  <si>
    <t xml:space="preserve">Исх. №66 от 12.03.2026 года, </t>
  </si>
  <si>
    <t>Источниками информации для формирования начальной (максимальной) цены контракта являлись ответы на запрос цен №0372100038226000053 от 10.03.2026  года, размещенный на ЕИС.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</si>
</sst>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57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top"/>
    </xf>
    <xf numFmtId="164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horizontal="center" vertical="top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164" fontId="6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3" fontId="6" fillId="0" borderId="0" xfId="0" applyNumberFormat="1" applyFont="1" applyFill="1" applyAlignment="1">
      <alignment horizontal="center" vertical="top"/>
    </xf>
    <xf numFmtId="4" fontId="6" fillId="0" borderId="1" xfId="0" applyNumberFormat="1" applyFont="1" applyFill="1" applyBorder="1" applyAlignment="1">
      <alignment vertical="top"/>
    </xf>
    <xf numFmtId="165" fontId="6" fillId="0" borderId="1" xfId="0" applyNumberFormat="1" applyFont="1" applyFill="1" applyBorder="1" applyAlignment="1">
      <alignment horizontal="center" vertical="top" wrapText="1"/>
    </xf>
    <xf numFmtId="165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center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top" wrapText="1"/>
    </xf>
    <xf numFmtId="165" fontId="6" fillId="0" borderId="5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0"/>
  <sheetViews>
    <sheetView tabSelected="1" topLeftCell="A13" workbookViewId="0">
      <selection activeCell="S38" sqref="S38"/>
    </sheetView>
  </sheetViews>
  <sheetFormatPr defaultRowHeight="15"/>
  <cols>
    <col min="1" max="1" width="4.28515625" style="2" customWidth="1"/>
    <col min="2" max="2" width="14.85546875" style="11" customWidth="1"/>
    <col min="3" max="3" width="19.85546875" style="11" customWidth="1"/>
    <col min="4" max="4" width="12.42578125" style="11" customWidth="1"/>
    <col min="5" max="5" width="10.28515625" style="2" customWidth="1"/>
    <col min="6" max="6" width="10.85546875" style="12" customWidth="1"/>
    <col min="7" max="7" width="15.140625" style="15" customWidth="1"/>
    <col min="8" max="8" width="11.5703125" style="6" customWidth="1"/>
    <col min="9" max="9" width="15.42578125" style="6" customWidth="1"/>
    <col min="10" max="10" width="9.140625" style="6" hidden="1" customWidth="1"/>
    <col min="11" max="11" width="6.5703125" style="6" hidden="1" customWidth="1"/>
    <col min="12" max="12" width="8.85546875" style="6" hidden="1" customWidth="1"/>
    <col min="13" max="13" width="13.7109375" style="7" customWidth="1"/>
    <col min="14" max="14" width="11.7109375" style="8" customWidth="1"/>
    <col min="15" max="15" width="11" style="8" customWidth="1"/>
    <col min="16" max="16" width="12.85546875" style="2" customWidth="1"/>
    <col min="17" max="17" width="15" style="9" customWidth="1"/>
    <col min="18" max="18" width="15" style="2" hidden="1" customWidth="1"/>
    <col min="19" max="19" width="13.28515625" style="10" customWidth="1"/>
    <col min="20" max="16384" width="9.140625" style="1"/>
  </cols>
  <sheetData>
    <row r="1" spans="1:19" s="16" customFormat="1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5" customHeight="1">
      <c r="A2" s="36" t="s">
        <v>0</v>
      </c>
      <c r="B2" s="47" t="s">
        <v>3</v>
      </c>
      <c r="C2" s="36" t="s">
        <v>19</v>
      </c>
      <c r="D2" s="50" t="s">
        <v>13</v>
      </c>
      <c r="E2" s="36" t="s">
        <v>1</v>
      </c>
      <c r="F2" s="47" t="s">
        <v>11</v>
      </c>
      <c r="G2" s="56"/>
      <c r="H2" s="56"/>
      <c r="I2" s="56"/>
      <c r="J2" s="56"/>
      <c r="K2" s="56"/>
      <c r="L2" s="56"/>
      <c r="M2" s="36" t="s">
        <v>2</v>
      </c>
      <c r="N2" s="36"/>
      <c r="O2" s="36"/>
      <c r="P2" s="36" t="s">
        <v>16</v>
      </c>
      <c r="Q2" s="36"/>
      <c r="R2" s="36"/>
      <c r="S2" s="36"/>
    </row>
    <row r="3" spans="1:19" ht="15" customHeight="1">
      <c r="A3" s="36"/>
      <c r="B3" s="47"/>
      <c r="C3" s="36"/>
      <c r="D3" s="51"/>
      <c r="E3" s="36"/>
      <c r="F3" s="38" t="s">
        <v>64</v>
      </c>
      <c r="G3" s="39"/>
      <c r="H3" s="38" t="s">
        <v>65</v>
      </c>
      <c r="I3" s="39"/>
      <c r="J3" s="40"/>
      <c r="K3" s="40"/>
      <c r="L3" s="40"/>
      <c r="M3" s="37" t="s">
        <v>6</v>
      </c>
      <c r="N3" s="36" t="s">
        <v>4</v>
      </c>
      <c r="O3" s="36" t="s">
        <v>5</v>
      </c>
      <c r="P3" s="36" t="s">
        <v>7</v>
      </c>
      <c r="Q3" s="36" t="s">
        <v>8</v>
      </c>
      <c r="R3" s="36" t="s">
        <v>9</v>
      </c>
      <c r="S3" s="41" t="s">
        <v>17</v>
      </c>
    </row>
    <row r="4" spans="1:19">
      <c r="A4" s="36"/>
      <c r="B4" s="48"/>
      <c r="C4" s="37"/>
      <c r="D4" s="51"/>
      <c r="E4" s="37"/>
      <c r="F4" s="20" t="s">
        <v>15</v>
      </c>
      <c r="G4" s="21" t="s">
        <v>14</v>
      </c>
      <c r="H4" s="20" t="s">
        <v>15</v>
      </c>
      <c r="I4" s="22" t="s">
        <v>14</v>
      </c>
      <c r="J4" s="20"/>
      <c r="K4" s="20"/>
      <c r="L4" s="18"/>
      <c r="M4" s="49"/>
      <c r="N4" s="37"/>
      <c r="O4" s="37"/>
      <c r="P4" s="37"/>
      <c r="Q4" s="37"/>
      <c r="R4" s="37"/>
      <c r="S4" s="42"/>
    </row>
    <row r="5" spans="1:19" ht="38.25">
      <c r="A5" s="5">
        <v>1</v>
      </c>
      <c r="B5" s="25" t="s">
        <v>34</v>
      </c>
      <c r="C5" s="25" t="s">
        <v>22</v>
      </c>
      <c r="D5" s="27">
        <v>29</v>
      </c>
      <c r="E5" s="26" t="s">
        <v>18</v>
      </c>
      <c r="F5" s="24">
        <v>4200</v>
      </c>
      <c r="G5" s="14">
        <f t="shared" ref="G5" si="0">F5*D5</f>
        <v>121800</v>
      </c>
      <c r="H5" s="14">
        <v>4200.0200000000004</v>
      </c>
      <c r="I5" s="14">
        <f t="shared" ref="I5" si="1">H5*D5</f>
        <v>121800.58000000002</v>
      </c>
      <c r="J5" s="3"/>
      <c r="K5" s="3"/>
      <c r="L5" s="17"/>
      <c r="M5" s="3">
        <f>AVERAGE(F5,H5)</f>
        <v>4200.01</v>
      </c>
      <c r="N5" s="17">
        <f>STDEV(F5,H5)</f>
        <v>1.4142135624039643E-2</v>
      </c>
      <c r="O5" s="4">
        <f t="shared" ref="O5" si="2">N5/M5*100</f>
        <v>3.3671671315162682E-4</v>
      </c>
      <c r="P5" s="14">
        <f>MIN(F5,H5)</f>
        <v>4200</v>
      </c>
      <c r="Q5" s="14">
        <f>P5</f>
        <v>4200</v>
      </c>
      <c r="R5" s="14"/>
      <c r="S5" s="14">
        <f>Q5*D5</f>
        <v>121800</v>
      </c>
    </row>
    <row r="6" spans="1:19" ht="25.5">
      <c r="A6" s="28">
        <v>2</v>
      </c>
      <c r="B6" s="25" t="s">
        <v>35</v>
      </c>
      <c r="C6" s="25" t="s">
        <v>27</v>
      </c>
      <c r="D6" s="27">
        <v>20</v>
      </c>
      <c r="E6" s="26" t="s">
        <v>18</v>
      </c>
      <c r="F6" s="24">
        <v>129</v>
      </c>
      <c r="G6" s="14">
        <f t="shared" ref="G6:G25" si="3">F6*D6</f>
        <v>2580</v>
      </c>
      <c r="H6" s="14">
        <v>130</v>
      </c>
      <c r="I6" s="14">
        <f t="shared" ref="I6:I25" si="4">H6*D6</f>
        <v>2600</v>
      </c>
      <c r="J6" s="30"/>
      <c r="K6" s="30"/>
      <c r="L6" s="29"/>
      <c r="M6" s="30">
        <f t="shared" ref="M6:M25" si="5">AVERAGE(F6,H6)</f>
        <v>129.5</v>
      </c>
      <c r="N6" s="34">
        <f t="shared" ref="N6:N25" si="6">STDEV(F6,H6)</f>
        <v>0.70710678118654757</v>
      </c>
      <c r="O6" s="4">
        <f t="shared" ref="O6:O25" si="7">N6/M6*100</f>
        <v>0.54602840246065454</v>
      </c>
      <c r="P6" s="14">
        <f t="shared" ref="P6:P25" si="8">MIN(F6,H6)</f>
        <v>129</v>
      </c>
      <c r="Q6" s="14">
        <f t="shared" ref="Q6:Q25" si="9">P6</f>
        <v>129</v>
      </c>
      <c r="R6" s="14"/>
      <c r="S6" s="14">
        <f>Q6*D6</f>
        <v>2580</v>
      </c>
    </row>
    <row r="7" spans="1:19" ht="38.25">
      <c r="A7" s="31">
        <v>3</v>
      </c>
      <c r="B7" s="25" t="s">
        <v>36</v>
      </c>
      <c r="C7" s="25" t="s">
        <v>55</v>
      </c>
      <c r="D7" s="27">
        <v>3</v>
      </c>
      <c r="E7" s="26" t="s">
        <v>18</v>
      </c>
      <c r="F7" s="24">
        <v>52.56</v>
      </c>
      <c r="G7" s="14">
        <f t="shared" si="3"/>
        <v>157.68</v>
      </c>
      <c r="H7" s="14">
        <v>52.58</v>
      </c>
      <c r="I7" s="14">
        <f t="shared" si="4"/>
        <v>157.74</v>
      </c>
      <c r="J7" s="30"/>
      <c r="K7" s="30"/>
      <c r="L7" s="29"/>
      <c r="M7" s="30">
        <f t="shared" si="5"/>
        <v>52.57</v>
      </c>
      <c r="N7" s="34">
        <f t="shared" si="6"/>
        <v>1.4142135623728137E-2</v>
      </c>
      <c r="O7" s="4">
        <f t="shared" si="7"/>
        <v>2.6901532478082815E-2</v>
      </c>
      <c r="P7" s="14">
        <f t="shared" si="8"/>
        <v>52.56</v>
      </c>
      <c r="Q7" s="14">
        <f t="shared" si="9"/>
        <v>52.56</v>
      </c>
      <c r="R7" s="14"/>
      <c r="S7" s="14">
        <f>Q7*D7</f>
        <v>157.68</v>
      </c>
    </row>
    <row r="8" spans="1:19" ht="25.5">
      <c r="A8" s="31">
        <v>4</v>
      </c>
      <c r="B8" s="25" t="s">
        <v>37</v>
      </c>
      <c r="C8" s="25" t="s">
        <v>56</v>
      </c>
      <c r="D8" s="27">
        <v>60</v>
      </c>
      <c r="E8" s="26" t="s">
        <v>18</v>
      </c>
      <c r="F8" s="24">
        <v>292.08</v>
      </c>
      <c r="G8" s="14">
        <f t="shared" si="3"/>
        <v>17524.8</v>
      </c>
      <c r="H8" s="14">
        <v>292.10000000000002</v>
      </c>
      <c r="I8" s="14">
        <f t="shared" si="4"/>
        <v>17526</v>
      </c>
      <c r="J8" s="30"/>
      <c r="K8" s="30"/>
      <c r="L8" s="29"/>
      <c r="M8" s="30">
        <f t="shared" si="5"/>
        <v>292.09000000000003</v>
      </c>
      <c r="N8" s="34">
        <f t="shared" si="6"/>
        <v>1.4142135623758283E-2</v>
      </c>
      <c r="O8" s="4">
        <f t="shared" si="7"/>
        <v>4.8417048251423464E-3</v>
      </c>
      <c r="P8" s="14">
        <f t="shared" si="8"/>
        <v>292.08</v>
      </c>
      <c r="Q8" s="14">
        <f t="shared" si="9"/>
        <v>292.08</v>
      </c>
      <c r="R8" s="14"/>
      <c r="S8" s="14">
        <f>Q8*D8</f>
        <v>17524.8</v>
      </c>
    </row>
    <row r="9" spans="1:19" ht="38.25">
      <c r="A9" s="31">
        <v>5</v>
      </c>
      <c r="B9" s="25" t="s">
        <v>38</v>
      </c>
      <c r="C9" s="25" t="s">
        <v>31</v>
      </c>
      <c r="D9" s="27">
        <v>8</v>
      </c>
      <c r="E9" s="26" t="s">
        <v>18</v>
      </c>
      <c r="F9" s="24">
        <v>310.55</v>
      </c>
      <c r="G9" s="14">
        <f t="shared" si="3"/>
        <v>2484.4</v>
      </c>
      <c r="H9" s="14">
        <v>310.57</v>
      </c>
      <c r="I9" s="14">
        <f t="shared" si="4"/>
        <v>2484.56</v>
      </c>
      <c r="J9" s="30"/>
      <c r="K9" s="30"/>
      <c r="L9" s="29"/>
      <c r="M9" s="30">
        <f t="shared" si="5"/>
        <v>310.56</v>
      </c>
      <c r="N9" s="34">
        <f t="shared" si="6"/>
        <v>1.4142135623718088E-2</v>
      </c>
      <c r="O9" s="4">
        <f t="shared" si="7"/>
        <v>4.5537530988273081E-3</v>
      </c>
      <c r="P9" s="14">
        <f t="shared" si="8"/>
        <v>310.55</v>
      </c>
      <c r="Q9" s="14">
        <f t="shared" si="9"/>
        <v>310.55</v>
      </c>
      <c r="R9" s="14"/>
      <c r="S9" s="14">
        <f>Q9*D9</f>
        <v>2484.4</v>
      </c>
    </row>
    <row r="10" spans="1:19" ht="38.25">
      <c r="A10" s="31">
        <v>6</v>
      </c>
      <c r="B10" s="25" t="s">
        <v>39</v>
      </c>
      <c r="C10" s="25" t="s">
        <v>30</v>
      </c>
      <c r="D10" s="27">
        <v>6</v>
      </c>
      <c r="E10" s="26" t="s">
        <v>18</v>
      </c>
      <c r="F10" s="24">
        <v>232.08</v>
      </c>
      <c r="G10" s="14">
        <f t="shared" si="3"/>
        <v>1392.48</v>
      </c>
      <c r="H10" s="14">
        <v>232.1</v>
      </c>
      <c r="I10" s="14">
        <f t="shared" si="4"/>
        <v>1392.6</v>
      </c>
      <c r="J10" s="30"/>
      <c r="K10" s="30"/>
      <c r="L10" s="29"/>
      <c r="M10" s="30">
        <f t="shared" si="5"/>
        <v>232.09</v>
      </c>
      <c r="N10" s="34">
        <f t="shared" si="6"/>
        <v>1.4142135623718088E-2</v>
      </c>
      <c r="O10" s="4">
        <f t="shared" si="7"/>
        <v>6.0933843007962805E-3</v>
      </c>
      <c r="P10" s="14">
        <f t="shared" si="8"/>
        <v>232.08</v>
      </c>
      <c r="Q10" s="14">
        <f t="shared" si="9"/>
        <v>232.08</v>
      </c>
      <c r="R10" s="14"/>
      <c r="S10" s="14">
        <f>Q10*D10</f>
        <v>1392.48</v>
      </c>
    </row>
    <row r="11" spans="1:19" ht="25.5">
      <c r="A11" s="31">
        <v>7</v>
      </c>
      <c r="B11" s="25" t="s">
        <v>40</v>
      </c>
      <c r="C11" s="25" t="s">
        <v>28</v>
      </c>
      <c r="D11" s="27">
        <v>10</v>
      </c>
      <c r="E11" s="26" t="s">
        <v>18</v>
      </c>
      <c r="F11" s="24">
        <v>86.03</v>
      </c>
      <c r="G11" s="14">
        <f t="shared" si="3"/>
        <v>860.3</v>
      </c>
      <c r="H11" s="14">
        <v>86.05</v>
      </c>
      <c r="I11" s="14">
        <f t="shared" si="4"/>
        <v>860.5</v>
      </c>
      <c r="J11" s="30"/>
      <c r="K11" s="30"/>
      <c r="L11" s="29"/>
      <c r="M11" s="30">
        <f t="shared" si="5"/>
        <v>86.039999999999992</v>
      </c>
      <c r="N11" s="34">
        <f t="shared" si="6"/>
        <v>1.4142135623728137E-2</v>
      </c>
      <c r="O11" s="4">
        <f t="shared" si="7"/>
        <v>1.6436698772347907E-2</v>
      </c>
      <c r="P11" s="14">
        <f t="shared" si="8"/>
        <v>86.03</v>
      </c>
      <c r="Q11" s="14">
        <f t="shared" si="9"/>
        <v>86.03</v>
      </c>
      <c r="R11" s="14"/>
      <c r="S11" s="14">
        <f>Q11*D11</f>
        <v>860.3</v>
      </c>
    </row>
    <row r="12" spans="1:19" ht="25.5">
      <c r="A12" s="31">
        <v>8</v>
      </c>
      <c r="B12" s="25" t="s">
        <v>41</v>
      </c>
      <c r="C12" s="25" t="s">
        <v>26</v>
      </c>
      <c r="D12" s="27">
        <v>50</v>
      </c>
      <c r="E12" s="26" t="s">
        <v>18</v>
      </c>
      <c r="F12" s="24">
        <v>207.42</v>
      </c>
      <c r="G12" s="14">
        <f t="shared" si="3"/>
        <v>10371</v>
      </c>
      <c r="H12" s="14">
        <v>207.44</v>
      </c>
      <c r="I12" s="14">
        <f t="shared" si="4"/>
        <v>10372</v>
      </c>
      <c r="J12" s="30"/>
      <c r="K12" s="30"/>
      <c r="L12" s="29"/>
      <c r="M12" s="30">
        <f t="shared" si="5"/>
        <v>207.43</v>
      </c>
      <c r="N12" s="34">
        <f t="shared" si="6"/>
        <v>1.4142135623738184E-2</v>
      </c>
      <c r="O12" s="4">
        <f t="shared" si="7"/>
        <v>6.8177870239300893E-3</v>
      </c>
      <c r="P12" s="14">
        <f t="shared" si="8"/>
        <v>207.42</v>
      </c>
      <c r="Q12" s="14">
        <f t="shared" si="9"/>
        <v>207.42</v>
      </c>
      <c r="R12" s="14"/>
      <c r="S12" s="14">
        <f>Q12*D12</f>
        <v>10371</v>
      </c>
    </row>
    <row r="13" spans="1:19" ht="38.25">
      <c r="A13" s="31">
        <v>9</v>
      </c>
      <c r="B13" s="25" t="s">
        <v>42</v>
      </c>
      <c r="C13" s="25" t="s">
        <v>29</v>
      </c>
      <c r="D13" s="27">
        <v>5</v>
      </c>
      <c r="E13" s="26" t="s">
        <v>18</v>
      </c>
      <c r="F13" s="24">
        <v>80.72</v>
      </c>
      <c r="G13" s="14">
        <f t="shared" si="3"/>
        <v>403.6</v>
      </c>
      <c r="H13" s="14">
        <v>80.739999999999995</v>
      </c>
      <c r="I13" s="14">
        <f t="shared" si="4"/>
        <v>403.7</v>
      </c>
      <c r="J13" s="30"/>
      <c r="K13" s="30"/>
      <c r="L13" s="29"/>
      <c r="M13" s="30">
        <f t="shared" si="5"/>
        <v>80.72999999999999</v>
      </c>
      <c r="N13" s="34">
        <f t="shared" si="6"/>
        <v>1.4142135623728137E-2</v>
      </c>
      <c r="O13" s="4">
        <f t="shared" si="7"/>
        <v>1.751781942738528E-2</v>
      </c>
      <c r="P13" s="14">
        <f t="shared" si="8"/>
        <v>80.72</v>
      </c>
      <c r="Q13" s="14">
        <f t="shared" si="9"/>
        <v>80.72</v>
      </c>
      <c r="R13" s="14"/>
      <c r="S13" s="14">
        <f>Q13*D13</f>
        <v>403.6</v>
      </c>
    </row>
    <row r="14" spans="1:19" ht="38.25">
      <c r="A14" s="31">
        <v>10</v>
      </c>
      <c r="B14" s="25" t="s">
        <v>43</v>
      </c>
      <c r="C14" s="25" t="s">
        <v>57</v>
      </c>
      <c r="D14" s="27">
        <v>2</v>
      </c>
      <c r="E14" s="26" t="s">
        <v>18</v>
      </c>
      <c r="F14" s="24">
        <v>84.35</v>
      </c>
      <c r="G14" s="14">
        <f t="shared" si="3"/>
        <v>168.7</v>
      </c>
      <c r="H14" s="14">
        <v>84.37</v>
      </c>
      <c r="I14" s="14">
        <f t="shared" si="4"/>
        <v>168.74</v>
      </c>
      <c r="J14" s="30"/>
      <c r="K14" s="30"/>
      <c r="L14" s="29"/>
      <c r="M14" s="30">
        <f t="shared" si="5"/>
        <v>84.36</v>
      </c>
      <c r="N14" s="34">
        <f t="shared" si="6"/>
        <v>1.4142135623738184E-2</v>
      </c>
      <c r="O14" s="4">
        <f t="shared" si="7"/>
        <v>1.6764029900116387E-2</v>
      </c>
      <c r="P14" s="14">
        <f t="shared" si="8"/>
        <v>84.35</v>
      </c>
      <c r="Q14" s="14">
        <f t="shared" si="9"/>
        <v>84.35</v>
      </c>
      <c r="R14" s="14"/>
      <c r="S14" s="14">
        <f>Q14*D14</f>
        <v>168.7</v>
      </c>
    </row>
    <row r="15" spans="1:19" ht="25.5">
      <c r="A15" s="31">
        <v>11</v>
      </c>
      <c r="B15" s="25" t="s">
        <v>44</v>
      </c>
      <c r="C15" s="25" t="s">
        <v>23</v>
      </c>
      <c r="D15" s="27">
        <v>10</v>
      </c>
      <c r="E15" s="26" t="s">
        <v>18</v>
      </c>
      <c r="F15" s="24">
        <v>109.9</v>
      </c>
      <c r="G15" s="14">
        <f t="shared" si="3"/>
        <v>1099</v>
      </c>
      <c r="H15" s="14">
        <v>109.92</v>
      </c>
      <c r="I15" s="14">
        <f t="shared" si="4"/>
        <v>1099.2</v>
      </c>
      <c r="J15" s="30"/>
      <c r="K15" s="30"/>
      <c r="L15" s="29"/>
      <c r="M15" s="30">
        <f t="shared" si="5"/>
        <v>109.91</v>
      </c>
      <c r="N15" s="34">
        <f t="shared" si="6"/>
        <v>1.4142135623728137E-2</v>
      </c>
      <c r="O15" s="4">
        <f t="shared" si="7"/>
        <v>1.2867014487970282E-2</v>
      </c>
      <c r="P15" s="14">
        <f t="shared" si="8"/>
        <v>109.9</v>
      </c>
      <c r="Q15" s="14">
        <f t="shared" si="9"/>
        <v>109.9</v>
      </c>
      <c r="R15" s="14"/>
      <c r="S15" s="14">
        <f>Q15*D15</f>
        <v>1099</v>
      </c>
    </row>
    <row r="16" spans="1:19" ht="25.5">
      <c r="A16" s="31">
        <v>12</v>
      </c>
      <c r="B16" s="25" t="s">
        <v>45</v>
      </c>
      <c r="C16" s="25" t="s">
        <v>24</v>
      </c>
      <c r="D16" s="27">
        <v>10</v>
      </c>
      <c r="E16" s="26" t="s">
        <v>18</v>
      </c>
      <c r="F16" s="24">
        <v>56.94</v>
      </c>
      <c r="G16" s="14">
        <f t="shared" si="3"/>
        <v>569.4</v>
      </c>
      <c r="H16" s="14">
        <v>56.96</v>
      </c>
      <c r="I16" s="14">
        <f t="shared" si="4"/>
        <v>569.6</v>
      </c>
      <c r="J16" s="30"/>
      <c r="K16" s="30"/>
      <c r="L16" s="29"/>
      <c r="M16" s="30">
        <f t="shared" si="5"/>
        <v>56.95</v>
      </c>
      <c r="N16" s="34">
        <f t="shared" si="6"/>
        <v>1.4142135623733162E-2</v>
      </c>
      <c r="O16" s="4">
        <f t="shared" si="7"/>
        <v>2.483254718829352E-2</v>
      </c>
      <c r="P16" s="14">
        <f t="shared" si="8"/>
        <v>56.94</v>
      </c>
      <c r="Q16" s="14">
        <f t="shared" si="9"/>
        <v>56.94</v>
      </c>
      <c r="R16" s="14"/>
      <c r="S16" s="14">
        <f>Q16*D16</f>
        <v>569.4</v>
      </c>
    </row>
    <row r="17" spans="1:19" ht="25.5">
      <c r="A17" s="31">
        <v>13</v>
      </c>
      <c r="B17" s="25" t="s">
        <v>46</v>
      </c>
      <c r="C17" s="25" t="s">
        <v>58</v>
      </c>
      <c r="D17" s="27">
        <v>3</v>
      </c>
      <c r="E17" s="26" t="s">
        <v>18</v>
      </c>
      <c r="F17" s="24">
        <v>144.96</v>
      </c>
      <c r="G17" s="14">
        <f t="shared" si="3"/>
        <v>434.88</v>
      </c>
      <c r="H17" s="14">
        <v>144.97999999999999</v>
      </c>
      <c r="I17" s="14">
        <f t="shared" si="4"/>
        <v>434.93999999999994</v>
      </c>
      <c r="J17" s="30"/>
      <c r="K17" s="30"/>
      <c r="L17" s="29"/>
      <c r="M17" s="30">
        <f t="shared" si="5"/>
        <v>144.97</v>
      </c>
      <c r="N17" s="34">
        <f t="shared" si="6"/>
        <v>1.4142135623718088E-2</v>
      </c>
      <c r="O17" s="4">
        <f t="shared" si="7"/>
        <v>9.7552153022819124E-3</v>
      </c>
      <c r="P17" s="14">
        <f t="shared" si="8"/>
        <v>144.96</v>
      </c>
      <c r="Q17" s="14">
        <f t="shared" si="9"/>
        <v>144.96</v>
      </c>
      <c r="R17" s="14"/>
      <c r="S17" s="14">
        <f>Q17*D17</f>
        <v>434.88</v>
      </c>
    </row>
    <row r="18" spans="1:19" ht="25.5">
      <c r="A18" s="31">
        <v>14</v>
      </c>
      <c r="B18" s="25" t="s">
        <v>47</v>
      </c>
      <c r="C18" s="25" t="s">
        <v>59</v>
      </c>
      <c r="D18" s="27">
        <v>20</v>
      </c>
      <c r="E18" s="26" t="s">
        <v>18</v>
      </c>
      <c r="F18" s="24">
        <v>530.15</v>
      </c>
      <c r="G18" s="14">
        <f t="shared" si="3"/>
        <v>10603</v>
      </c>
      <c r="H18" s="14">
        <v>530.16999999999996</v>
      </c>
      <c r="I18" s="14">
        <f t="shared" si="4"/>
        <v>10603.4</v>
      </c>
      <c r="J18" s="30"/>
      <c r="K18" s="30"/>
      <c r="L18" s="29"/>
      <c r="M18" s="30">
        <f t="shared" si="5"/>
        <v>530.16</v>
      </c>
      <c r="N18" s="34">
        <f t="shared" si="6"/>
        <v>1.4142135623718088E-2</v>
      </c>
      <c r="O18" s="4">
        <f t="shared" si="7"/>
        <v>2.667522186456558E-3</v>
      </c>
      <c r="P18" s="14">
        <f t="shared" si="8"/>
        <v>530.15</v>
      </c>
      <c r="Q18" s="14">
        <f t="shared" si="9"/>
        <v>530.15</v>
      </c>
      <c r="R18" s="14"/>
      <c r="S18" s="14">
        <f>Q18*D18</f>
        <v>10603</v>
      </c>
    </row>
    <row r="19" spans="1:19" ht="25.5">
      <c r="A19" s="31">
        <v>15</v>
      </c>
      <c r="B19" s="25" t="s">
        <v>48</v>
      </c>
      <c r="C19" s="25" t="s">
        <v>60</v>
      </c>
      <c r="D19" s="27">
        <v>4</v>
      </c>
      <c r="E19" s="26" t="s">
        <v>18</v>
      </c>
      <c r="F19" s="24">
        <v>607.04</v>
      </c>
      <c r="G19" s="14">
        <f t="shared" si="3"/>
        <v>2428.16</v>
      </c>
      <c r="H19" s="14">
        <v>607.05999999999995</v>
      </c>
      <c r="I19" s="14">
        <f t="shared" si="4"/>
        <v>2428.2399999999998</v>
      </c>
      <c r="J19" s="30"/>
      <c r="K19" s="30"/>
      <c r="L19" s="29"/>
      <c r="M19" s="30">
        <f t="shared" si="5"/>
        <v>607.04999999999995</v>
      </c>
      <c r="N19" s="34">
        <f t="shared" si="6"/>
        <v>1.4142135623718088E-2</v>
      </c>
      <c r="O19" s="4">
        <f t="shared" si="7"/>
        <v>2.3296492255527696E-3</v>
      </c>
      <c r="P19" s="14">
        <f t="shared" si="8"/>
        <v>607.04</v>
      </c>
      <c r="Q19" s="14">
        <f t="shared" si="9"/>
        <v>607.04</v>
      </c>
      <c r="R19" s="14"/>
      <c r="S19" s="14">
        <f>Q19*D19</f>
        <v>2428.16</v>
      </c>
    </row>
    <row r="20" spans="1:19" ht="38.25">
      <c r="A20" s="31">
        <v>16</v>
      </c>
      <c r="B20" s="25" t="s">
        <v>49</v>
      </c>
      <c r="C20" s="25" t="s">
        <v>61</v>
      </c>
      <c r="D20" s="27">
        <v>20</v>
      </c>
      <c r="E20" s="26" t="s">
        <v>18</v>
      </c>
      <c r="F20" s="24">
        <v>1109.75</v>
      </c>
      <c r="G20" s="14">
        <f t="shared" si="3"/>
        <v>22195</v>
      </c>
      <c r="H20" s="14">
        <v>1109.77</v>
      </c>
      <c r="I20" s="14">
        <f t="shared" si="4"/>
        <v>22195.4</v>
      </c>
      <c r="J20" s="30"/>
      <c r="K20" s="30"/>
      <c r="L20" s="29"/>
      <c r="M20" s="30">
        <f t="shared" si="5"/>
        <v>1109.76</v>
      </c>
      <c r="N20" s="34">
        <f t="shared" si="6"/>
        <v>1.4142135623718088E-2</v>
      </c>
      <c r="O20" s="4">
        <f t="shared" si="7"/>
        <v>1.2743418057704447E-3</v>
      </c>
      <c r="P20" s="14">
        <f t="shared" si="8"/>
        <v>1109.75</v>
      </c>
      <c r="Q20" s="14">
        <f t="shared" si="9"/>
        <v>1109.75</v>
      </c>
      <c r="R20" s="14"/>
      <c r="S20" s="14">
        <f>Q20*D20</f>
        <v>22195</v>
      </c>
    </row>
    <row r="21" spans="1:19" ht="38.25">
      <c r="A21" s="31">
        <v>17</v>
      </c>
      <c r="B21" s="25" t="s">
        <v>50</v>
      </c>
      <c r="C21" s="25" t="s">
        <v>62</v>
      </c>
      <c r="D21" s="27">
        <v>2</v>
      </c>
      <c r="E21" s="26" t="s">
        <v>18</v>
      </c>
      <c r="F21" s="24">
        <v>907.48</v>
      </c>
      <c r="G21" s="14">
        <f t="shared" si="3"/>
        <v>1814.96</v>
      </c>
      <c r="H21" s="14">
        <v>907.5</v>
      </c>
      <c r="I21" s="14">
        <f t="shared" si="4"/>
        <v>1815</v>
      </c>
      <c r="J21" s="30"/>
      <c r="K21" s="30"/>
      <c r="L21" s="29"/>
      <c r="M21" s="30">
        <f t="shared" si="5"/>
        <v>907.49</v>
      </c>
      <c r="N21" s="34">
        <f t="shared" si="6"/>
        <v>1.4142135623718088E-2</v>
      </c>
      <c r="O21" s="4">
        <f t="shared" si="7"/>
        <v>1.5583792244231989E-3</v>
      </c>
      <c r="P21" s="14">
        <f t="shared" si="8"/>
        <v>907.48</v>
      </c>
      <c r="Q21" s="14">
        <f t="shared" si="9"/>
        <v>907.48</v>
      </c>
      <c r="R21" s="14"/>
      <c r="S21" s="14">
        <f>Q21*D21</f>
        <v>1814.96</v>
      </c>
    </row>
    <row r="22" spans="1:19" ht="38.25">
      <c r="A22" s="31">
        <v>18</v>
      </c>
      <c r="B22" s="32" t="s">
        <v>51</v>
      </c>
      <c r="C22" s="25" t="s">
        <v>22</v>
      </c>
      <c r="D22" s="27">
        <v>6</v>
      </c>
      <c r="E22" s="26" t="s">
        <v>18</v>
      </c>
      <c r="F22" s="24">
        <v>3920.4</v>
      </c>
      <c r="G22" s="14">
        <f t="shared" si="3"/>
        <v>23522.400000000001</v>
      </c>
      <c r="H22" s="14">
        <v>3920.42</v>
      </c>
      <c r="I22" s="14">
        <f t="shared" si="4"/>
        <v>23522.52</v>
      </c>
      <c r="J22" s="30"/>
      <c r="K22" s="30"/>
      <c r="L22" s="29"/>
      <c r="M22" s="30">
        <f t="shared" si="5"/>
        <v>3920.41</v>
      </c>
      <c r="N22" s="34">
        <f t="shared" si="6"/>
        <v>1.4142135623718088E-2</v>
      </c>
      <c r="O22" s="4">
        <f t="shared" si="7"/>
        <v>3.6073103638951254E-4</v>
      </c>
      <c r="P22" s="14">
        <f t="shared" si="8"/>
        <v>3920.4</v>
      </c>
      <c r="Q22" s="14">
        <f t="shared" si="9"/>
        <v>3920.4</v>
      </c>
      <c r="R22" s="14"/>
      <c r="S22" s="14">
        <f>Q22*D22</f>
        <v>23522.400000000001</v>
      </c>
    </row>
    <row r="23" spans="1:19" ht="25.5">
      <c r="A23" s="31">
        <v>19</v>
      </c>
      <c r="B23" s="25" t="s">
        <v>52</v>
      </c>
      <c r="C23" s="25" t="s">
        <v>25</v>
      </c>
      <c r="D23" s="27">
        <v>10</v>
      </c>
      <c r="E23" s="26" t="s">
        <v>18</v>
      </c>
      <c r="F23" s="24">
        <v>61.02</v>
      </c>
      <c r="G23" s="14">
        <f t="shared" si="3"/>
        <v>610.20000000000005</v>
      </c>
      <c r="H23" s="14">
        <v>61.04</v>
      </c>
      <c r="I23" s="14">
        <f t="shared" si="4"/>
        <v>610.4</v>
      </c>
      <c r="J23" s="30"/>
      <c r="K23" s="30"/>
      <c r="L23" s="29"/>
      <c r="M23" s="30">
        <f t="shared" si="5"/>
        <v>61.03</v>
      </c>
      <c r="N23" s="34">
        <f t="shared" si="6"/>
        <v>1.4142135623728137E-2</v>
      </c>
      <c r="O23" s="4">
        <f t="shared" si="7"/>
        <v>2.3172432613023326E-2</v>
      </c>
      <c r="P23" s="14">
        <f t="shared" si="8"/>
        <v>61.02</v>
      </c>
      <c r="Q23" s="14">
        <f t="shared" si="9"/>
        <v>61.02</v>
      </c>
      <c r="R23" s="14"/>
      <c r="S23" s="14">
        <f>Q23*D23</f>
        <v>610.20000000000005</v>
      </c>
    </row>
    <row r="24" spans="1:19" ht="25.5">
      <c r="A24" s="31">
        <v>20</v>
      </c>
      <c r="B24" s="25" t="s">
        <v>53</v>
      </c>
      <c r="C24" s="25" t="s">
        <v>63</v>
      </c>
      <c r="D24" s="27">
        <v>500</v>
      </c>
      <c r="E24" s="26" t="s">
        <v>18</v>
      </c>
      <c r="F24" s="24">
        <v>56.44</v>
      </c>
      <c r="G24" s="14">
        <f t="shared" si="3"/>
        <v>28220</v>
      </c>
      <c r="H24" s="14">
        <v>56.46</v>
      </c>
      <c r="I24" s="14">
        <f t="shared" si="4"/>
        <v>28230</v>
      </c>
      <c r="J24" s="30"/>
      <c r="K24" s="30"/>
      <c r="L24" s="29"/>
      <c r="M24" s="30">
        <f t="shared" si="5"/>
        <v>56.45</v>
      </c>
      <c r="N24" s="34">
        <f t="shared" si="6"/>
        <v>1.4142135623733162E-2</v>
      </c>
      <c r="O24" s="4">
        <f t="shared" si="7"/>
        <v>2.505249889058133E-2</v>
      </c>
      <c r="P24" s="14">
        <f t="shared" si="8"/>
        <v>56.44</v>
      </c>
      <c r="Q24" s="14">
        <f t="shared" si="9"/>
        <v>56.44</v>
      </c>
      <c r="R24" s="14"/>
      <c r="S24" s="14">
        <f>Q24*D24</f>
        <v>28220</v>
      </c>
    </row>
    <row r="25" spans="1:19" ht="38.25">
      <c r="A25" s="31">
        <v>21</v>
      </c>
      <c r="B25" s="25" t="s">
        <v>54</v>
      </c>
      <c r="C25" s="25" t="s">
        <v>32</v>
      </c>
      <c r="D25" s="27">
        <v>3</v>
      </c>
      <c r="E25" s="26" t="s">
        <v>18</v>
      </c>
      <c r="F25" s="24">
        <v>1403.65</v>
      </c>
      <c r="G25" s="14">
        <f t="shared" si="3"/>
        <v>4210.9500000000007</v>
      </c>
      <c r="H25" s="14">
        <v>1403.67</v>
      </c>
      <c r="I25" s="14">
        <f t="shared" si="4"/>
        <v>4211.01</v>
      </c>
      <c r="J25" s="30"/>
      <c r="K25" s="30"/>
      <c r="L25" s="29"/>
      <c r="M25" s="30">
        <f t="shared" si="5"/>
        <v>1403.66</v>
      </c>
      <c r="N25" s="34">
        <f t="shared" si="6"/>
        <v>1.4142135623718088E-2</v>
      </c>
      <c r="O25" s="4">
        <f t="shared" si="7"/>
        <v>1.0075186030604338E-3</v>
      </c>
      <c r="P25" s="14">
        <f t="shared" si="8"/>
        <v>1403.65</v>
      </c>
      <c r="Q25" s="14">
        <f t="shared" si="9"/>
        <v>1403.65</v>
      </c>
      <c r="R25" s="14"/>
      <c r="S25" s="14">
        <f>Q25*D25</f>
        <v>4210.9500000000007</v>
      </c>
    </row>
    <row r="26" spans="1:19">
      <c r="A26" s="43" t="s">
        <v>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23">
        <f>SUM(Q5:Q25)</f>
        <v>14582.519999999999</v>
      </c>
      <c r="R26" s="33"/>
      <c r="S26" s="33"/>
    </row>
    <row r="27" spans="1:19">
      <c r="A27" s="46" t="s">
        <v>12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13" t="e">
        <f>SUM(#REF!)</f>
        <v>#REF!</v>
      </c>
      <c r="S27" s="19">
        <f>SUM(S5:S25)</f>
        <v>253450.91</v>
      </c>
    </row>
    <row r="28" spans="1:19">
      <c r="A28" s="52" t="s">
        <v>20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>
      <c r="A29" s="53" t="s">
        <v>10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5"/>
    </row>
    <row r="30" spans="1:19">
      <c r="A30" s="46" t="s">
        <v>66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sheetProtection selectLockedCells="1" selectUnlockedCells="1"/>
  <mergeCells count="24">
    <mergeCell ref="A26:P26"/>
    <mergeCell ref="A30:S30"/>
    <mergeCell ref="B2:B4"/>
    <mergeCell ref="M2:O2"/>
    <mergeCell ref="O3:O4"/>
    <mergeCell ref="P3:P4"/>
    <mergeCell ref="M3:M4"/>
    <mergeCell ref="H3:I3"/>
    <mergeCell ref="D2:D4"/>
    <mergeCell ref="A28:S28"/>
    <mergeCell ref="A29:S29"/>
    <mergeCell ref="A27:Q27"/>
    <mergeCell ref="C2:C4"/>
    <mergeCell ref="F2:L2"/>
    <mergeCell ref="A1:S1"/>
    <mergeCell ref="E2:E4"/>
    <mergeCell ref="F3:G3"/>
    <mergeCell ref="R3:R4"/>
    <mergeCell ref="Q3:Q4"/>
    <mergeCell ref="N3:N4"/>
    <mergeCell ref="J3:L3"/>
    <mergeCell ref="S3:S4"/>
    <mergeCell ref="P2:S2"/>
    <mergeCell ref="A2:A4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2026-03-04T06:06:45Z</cp:lastPrinted>
  <dcterms:created xsi:type="dcterms:W3CDTF">2014-01-29T10:37:40Z</dcterms:created>
  <dcterms:modified xsi:type="dcterms:W3CDTF">2026-03-17T10:25:16Z</dcterms:modified>
</cp:coreProperties>
</file>