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00334 Оказание услуг по обращению с отходами III-IV классов опасности по ФККО\"/>
    </mc:Choice>
  </mc:AlternateContent>
  <xr:revisionPtr revIDLastSave="0" documentId="8_{A4945CC6-A160-4F13-AF64-7CC9C328912F}" xr6:coauthVersionLast="47" xr6:coauthVersionMax="47" xr10:uidLastSave="{00000000-0000-0000-0000-000000000000}"/>
  <bookViews>
    <workbookView xWindow="-120" yWindow="-120" windowWidth="29040" windowHeight="15840" xr2:uid="{FCD8D5B4-D0F2-4E90-98A0-B8A560B88A61}"/>
  </bookViews>
  <sheets>
    <sheet name="НМЦ" sheetId="1" r:id="rId1"/>
  </sheets>
  <externalReferences>
    <externalReference r:id="rId2"/>
  </externalReferences>
  <definedNames>
    <definedName name="ДаНет">#N/A</definedName>
    <definedName name="_xlnm.Print_Area" localSheetId="0">НМЦ!$A$3:$O$62</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1" i="1" l="1"/>
  <c r="B60" i="1"/>
  <c r="B59" i="1"/>
  <c r="M56" i="1"/>
  <c r="B56" i="1"/>
  <c r="G37" i="1"/>
  <c r="D37" i="1"/>
  <c r="L36" i="1"/>
  <c r="M36" i="1" s="1"/>
  <c r="N36" i="1" s="1"/>
  <c r="O36" i="1" s="1"/>
  <c r="K36" i="1"/>
  <c r="L35" i="1"/>
  <c r="M35" i="1" s="1"/>
  <c r="N35" i="1" s="1"/>
  <c r="O35" i="1" s="1"/>
  <c r="K35" i="1"/>
  <c r="M34" i="1"/>
  <c r="N34" i="1" s="1"/>
  <c r="O34" i="1" s="1"/>
  <c r="L34" i="1"/>
  <c r="K34" i="1"/>
  <c r="D34" i="1"/>
  <c r="J37" i="1" s="1"/>
  <c r="L33" i="1"/>
  <c r="M33" i="1" s="1"/>
  <c r="N33" i="1" s="1"/>
  <c r="O33" i="1" s="1"/>
  <c r="K33" i="1"/>
  <c r="L32" i="1"/>
  <c r="M32" i="1" s="1"/>
  <c r="N32" i="1" s="1"/>
  <c r="O32" i="1" s="1"/>
  <c r="K32" i="1"/>
  <c r="M31" i="1"/>
  <c r="N31" i="1" s="1"/>
  <c r="O31" i="1" s="1"/>
  <c r="L31" i="1"/>
  <c r="K31" i="1"/>
  <c r="L30" i="1"/>
  <c r="M30" i="1" s="1"/>
  <c r="N30" i="1" s="1"/>
  <c r="O30" i="1" s="1"/>
  <c r="K30" i="1"/>
  <c r="L29" i="1"/>
  <c r="M29" i="1" s="1"/>
  <c r="N29" i="1" s="1"/>
  <c r="O29" i="1" s="1"/>
  <c r="K29" i="1"/>
  <c r="L28" i="1"/>
  <c r="M28" i="1" s="1"/>
  <c r="N28" i="1" s="1"/>
  <c r="O28" i="1" s="1"/>
  <c r="K28" i="1"/>
  <c r="M27" i="1"/>
  <c r="N27" i="1" s="1"/>
  <c r="O27" i="1" s="1"/>
  <c r="L27" i="1"/>
  <c r="K27" i="1"/>
  <c r="L26" i="1"/>
  <c r="M26" i="1" s="1"/>
  <c r="N26" i="1" s="1"/>
  <c r="O26" i="1" s="1"/>
  <c r="K26" i="1"/>
  <c r="L25" i="1"/>
  <c r="M25" i="1" s="1"/>
  <c r="N25" i="1" s="1"/>
  <c r="O25" i="1" s="1"/>
  <c r="K25" i="1"/>
  <c r="U24" i="1"/>
  <c r="T24" i="1"/>
  <c r="S24" i="1"/>
  <c r="L24" i="1"/>
  <c r="M24" i="1" s="1"/>
  <c r="N24" i="1" s="1"/>
  <c r="O24" i="1" s="1"/>
  <c r="K24" i="1"/>
  <c r="L23" i="1"/>
  <c r="M23" i="1" s="1"/>
  <c r="N23" i="1" s="1"/>
  <c r="O23" i="1" s="1"/>
  <c r="K23" i="1"/>
  <c r="M22" i="1"/>
  <c r="N22" i="1" s="1"/>
  <c r="O22" i="1" s="1"/>
  <c r="L22" i="1"/>
  <c r="K22" i="1"/>
  <c r="U21" i="1"/>
  <c r="T21" i="1"/>
  <c r="L21" i="1"/>
  <c r="M21" i="1" s="1"/>
  <c r="N21" i="1" s="1"/>
  <c r="O21" i="1" s="1"/>
  <c r="K21" i="1"/>
  <c r="U20" i="1"/>
  <c r="T20" i="1"/>
  <c r="L20" i="1"/>
  <c r="M20" i="1" s="1"/>
  <c r="N20" i="1" s="1"/>
  <c r="O20" i="1" s="1"/>
  <c r="K20" i="1"/>
  <c r="U19" i="1"/>
  <c r="T19" i="1"/>
  <c r="L19" i="1"/>
  <c r="M19" i="1" s="1"/>
  <c r="N19" i="1" s="1"/>
  <c r="O19" i="1" s="1"/>
  <c r="O37" i="1" s="1"/>
  <c r="H11" i="1" s="1"/>
  <c r="K19" i="1"/>
  <c r="U18" i="1"/>
  <c r="T18" i="1"/>
  <c r="U17" i="1"/>
  <c r="T17" i="1"/>
  <c r="H12" i="1"/>
  <c r="H10" i="1"/>
  <c r="H9" i="1"/>
  <c r="H8" i="1"/>
  <c r="H7" i="1"/>
  <c r="H6" i="1"/>
  <c r="H37" i="1" l="1"/>
  <c r="E37" i="1"/>
  <c r="I37" i="1"/>
  <c r="F37" i="1"/>
  <c r="L37" i="1" l="1"/>
  <c r="K37" i="1"/>
</calcChain>
</file>

<file path=xl/sharedStrings.xml><?xml version="1.0" encoding="utf-8"?>
<sst xmlns="http://schemas.openxmlformats.org/spreadsheetml/2006/main" count="101" uniqueCount="82">
  <si>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</si>
  <si>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</si>
  <si>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</si>
  <si>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</si>
  <si>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</si>
  <si>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</si>
  <si>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</si>
  <si>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</si>
  <si>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</si>
  <si>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</si>
  <si>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</si>
  <si>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</si>
  <si>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</si>
  <si>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</si>
  <si>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</si>
  <si>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</si>
  <si>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</si>
  <si>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</si>
  <si>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</si>
  <si>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</si>
  <si>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</si>
  <si>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</si>
  <si>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</si>
  <si>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</si>
  <si>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</si>
  <si>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</si>
  <si>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</si>
  <si>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</si>
  <si>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</si>
  <si>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</si>
  <si>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</si>
  <si>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</si>
  <si>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</si>
  <si>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№1</t>
  </si>
  <si>
    <t xml:space="preserve">№2* </t>
  </si>
  <si>
    <t xml:space="preserve">№3* </t>
  </si>
  <si>
    <t xml:space="preserve">№4* </t>
  </si>
  <si>
    <t xml:space="preserve">№5* </t>
  </si>
  <si>
    <t xml:space="preserve">№6* </t>
  </si>
  <si>
    <t xml:space="preserve">№1* </t>
  </si>
  <si>
    <t>пример</t>
  </si>
  <si>
    <t xml:space="preserve">Осадок ванн хромирования </t>
  </si>
  <si>
    <t>т</t>
  </si>
  <si>
    <t>Отходы минеральных масел трансмиссионных</t>
  </si>
  <si>
    <t xml:space="preserve">№4 </t>
  </si>
  <si>
    <t>Отходы минеральных масел моторных</t>
  </si>
  <si>
    <t>№5</t>
  </si>
  <si>
    <t>Отходы минеральных масел индустриальных</t>
  </si>
  <si>
    <t>формулы</t>
  </si>
  <si>
    <t>Пленка рентгеновская отработанная</t>
  </si>
  <si>
    <t>Отходы проявителей рентгеновской пленки</t>
  </si>
  <si>
    <t>Отходы фиксажных растворов при проявлении рентгеновской пленки</t>
  </si>
  <si>
    <t>Обтирочный материал, загрязненный нефтью или нефтепродуктами (содержание нефти или нефтепродуктов менее 15 %)</t>
  </si>
  <si>
    <t>Покрышки пневматических шин с тканевым кордом, отработанные</t>
  </si>
  <si>
    <t>Обувь кожаная рабочая, утратившая потребительские свойства</t>
  </si>
  <si>
    <t>Картриджи печатающих устройств с содержанием тонера менее 7%, отработанные</t>
  </si>
  <si>
    <t>-</t>
  </si>
  <si>
    <t>Клавиатура, манипулятор «мышь» с соединительными проводами, утратившие потребительские свойства</t>
  </si>
  <si>
    <t>Мониторы компьютерные жидкокристаллические, утратившие потребительские свойства</t>
  </si>
  <si>
    <t>Светодиодные лампы, утратившие потребительские свойства</t>
  </si>
  <si>
    <t>Фильтры воздушные автотранспортных средств отработанные</t>
  </si>
  <si>
    <t xml:space="preserve">Транспортирование отходов по Алтайскому краю автомобилями КАМАЗ (грузоподъемность до 10 т) </t>
  </si>
  <si>
    <t>км</t>
  </si>
  <si>
    <t>Транспорт 20 т тент</t>
  </si>
  <si>
    <t>рейс</t>
  </si>
  <si>
    <t>Транспортирование (любое количество)</t>
  </si>
  <si>
    <t>Итого:</t>
  </si>
  <si>
    <t>X</t>
  </si>
  <si>
    <t>Х</t>
  </si>
  <si>
    <t>ОШИБКА!!</t>
  </si>
  <si>
    <t>Даты сбора информации</t>
  </si>
  <si>
    <t>Из расчета НМЦ были исключены КП (вх. от 12.03.2026 №1359; вх. от 20.03.2026 №1533; вх. от 23.03.2026 №1575) ввиду того, что при расчете НМЦ по каждой позиции коэффициент вариации превышает 0,32.</t>
  </si>
  <si>
    <t xml:space="preserve">КП (вх. от 23.03.2026 №1575) - это исправленное КП (вх. от 20.03.2026 №1533). </t>
  </si>
  <si>
    <t>КП №1 (вх. от 12.03.2026 №1358): из расчета исключены позиции №5; №7; №11 ввиду того, что при расчете НМЦ по каждой позиции коэффициент вариации превышает 0,32; позиции №1-4; №8-10; №15 в лицензии отсутствуют.</t>
  </si>
  <si>
    <t>КП №2 (вх. от 13.03.2026 №1371): из расчета исключенf позиция №14  ввиду того, что при расчете НМЦ по каждой позиции коэффициент вариации превышает 0,32.</t>
  </si>
  <si>
    <t>КП №3 (вх. от 18.03.2026 №1459): из расчета исключены позиции №1; №8; №9 ввиду того, что при расчете НМЦ по каждой позиции коэффициент вариации превышает 0,32.</t>
  </si>
  <si>
    <t>КП №4 (вх. от 19.03.2026 №1510): из расчета исключены позиции №1-4; №8-9 ввиду того, что при расчете НМЦ по каждой позиции коэффициент вариации превышает 0,32.</t>
  </si>
  <si>
    <t>КП №5 (вх. от 24.03.2026 №1599): из расчета исключены позиции №14; №15 ввиду того, что при расчете НМЦ по каждой позиции коэффициент вариации превышает 0,32.</t>
  </si>
  <si>
    <t>КП №6 (вх. от 26.05.2026 №3010): из расчета исключены позиции №11; №14-15 ввиду того, что при расчете НМЦ по каждой позиции коэффициент вариации превышает 0,32.</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</si>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</sst>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
    <numFmt numFmtId="166" formatCode="_-* #,##0.00\ _₽_-;\-* #,##0.00\ _₽_-;_-* &quot;-&quot;??\ _₽_-;_-@_-"/>
  </numFmts>
  <fonts count="21"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color rgb="FFFF0000"/>
      <name val="Times New Roman"/>
      <family val="1"/>
      <charset val="204"/>
    </font>
    <font>
      <sz val="12"/>
      <color rgb="FFC00000"/>
      <name val="Times New Roman"/>
      <family val="1"/>
      <charset val="204"/>
    </font>
    <font>
      <b/>
      <sz val="11"/>
      <color rgb="FF000000"/>
      <name val="Times New Roman"/>
      <family val="1"/>
      <charset val="204"/>
    </font>
    <font>
      <b/>
      <i/>
      <sz val="12"/>
      <color theme="8" tint="0.79998168889431442"/>
      <name val="Times New Roman"/>
      <family val="1"/>
      <charset val="204"/>
    </font>
    <font>
      <sz val="12"/>
      <color rgb="FF0070C0"/>
      <name val="Times New Roman"/>
      <family val="1"/>
      <charset val="204"/>
    </font>
    <font>
      <sz val="11"/>
      <color rgb="FF000000"/>
      <name val="Times New Roman"/>
      <family val="1"/>
      <charset val="204"/>
    </font>
    <font>
      <sz val="11"/>
      <color rgb="FFFF0000"/>
      <name val="Times New Roman"/>
      <family val="1"/>
      <charset val="204"/>
    </font>
    <font>
      <sz val="11"/>
      <name val="Times New Roman"/>
      <family val="1"/>
      <charset val="204"/>
    </font>
    <font>
      <sz val="11"/>
      <color rgb="FF000000"/>
      <name val="Calibri"/>
      <family val="2"/>
      <charset val="204"/>
    </font>
    <font>
      <b/>
      <sz val="11"/>
      <name val="Times New Roman"/>
      <family val="1"/>
      <charset val="204"/>
    </font>
    <font>
      <b/>
      <sz val="12"/>
      <color theme="0" tint="-0.249977111117893"/>
      <name val="Times New Roman"/>
      <family val="1"/>
      <charset val="204"/>
    </font>
    <font>
      <sz val="12"/>
      <name val="Times New Roman"/>
      <family val="1"/>
      <charset val="204"/>
    </font>
    <font>
      <sz val="12"/>
      <color rgb="FFFF0000"/>
      <name val="Times New Roman"/>
      <family val="1"/>
      <charset val="204"/>
    </font>
    <font>
      <sz val="11"/>
      <color theme="1"/>
      <name val="Calibri"/>
      <family val="2"/>
      <scheme val="minor"/>
    </font>
    <font>
      <b/>
      <i/>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166" fontId="1" fillId="0" borderId="0" applyFont="0" applyFill="0" applyBorder="0" applyAlignment="0" applyProtection="0"/>
    <xf numFmtId="9" fontId="1" fillId="0" borderId="0" applyFont="0" applyFill="0" applyBorder="0" applyAlignment="0" applyProtection="0"/>
    <xf numFmtId="0" fontId="14" fillId="0" borderId="0" applyAlignment="0"/>
    <xf numFmtId="0" fontId="19" fillId="0" borderId="0"/>
  </cellStyleXfs>
  <cellXfs count="99">
    <xf numFmtId="0" fontId="0" fillId="0" borderId="0" xfId="0"/>
    <xf numFmtId="0" fontId="2" fillId="2" borderId="0" xfId="0" applyFont="1" applyFill="1" applyAlignment="1">
      <alignment horizontal="center"/>
    </xf>
    <xf numFmtId="0" fontId="3" fillId="2" borderId="0" xfId="0" applyFont="1" applyFill="1"/>
    <xf numFmtId="0" fontId="4" fillId="2" borderId="0" xfId="0" applyFont="1" applyFill="1"/>
    <xf numFmtId="0" fontId="4" fillId="2" borderId="0" xfId="0" applyFont="1" applyFill="1" applyAlignment="1">
      <alignment horizontal="right"/>
    </xf>
    <xf numFmtId="0" fontId="2" fillId="2"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5" fillId="2" borderId="1" xfId="0" applyFont="1" applyFill="1" applyBorder="1"/>
    <xf numFmtId="0" fontId="4" fillId="2" borderId="0" xfId="0" applyFont="1" applyFill="1" applyAlignment="1">
      <alignment horizontal="center" vertical="center" wrapText="1"/>
    </xf>
    <xf numFmtId="0" fontId="3" fillId="2" borderId="0" xfId="0" applyFont="1" applyFill="1" applyAlignment="1">
      <alignment horizontal="left"/>
    </xf>
    <xf numFmtId="0" fontId="3" fillId="2" borderId="0" xfId="0" applyFont="1" applyFill="1" applyAlignment="1">
      <alignment horizontal="center"/>
    </xf>
    <xf numFmtId="0" fontId="3" fillId="2" borderId="1" xfId="0" applyFont="1" applyFill="1" applyBorder="1" applyAlignment="1">
      <alignment horizontal="center" vertical="top" wrapText="1"/>
    </xf>
    <xf numFmtId="2" fontId="3" fillId="2" borderId="1" xfId="0" applyNumberFormat="1" applyFont="1" applyFill="1" applyBorder="1" applyAlignment="1">
      <alignment horizontal="left" vertical="top" wrapText="1"/>
    </xf>
    <xf numFmtId="0" fontId="3" fillId="2" borderId="1" xfId="0" applyFont="1" applyFill="1" applyBorder="1" applyAlignment="1">
      <alignment horizontal="left" vertical="top"/>
    </xf>
    <xf numFmtId="0" fontId="3" fillId="2" borderId="0" xfId="0" applyFont="1" applyFill="1" applyAlignment="1">
      <alignment horizontal="center" vertical="center"/>
    </xf>
    <xf numFmtId="0" fontId="3" fillId="2" borderId="0" xfId="0" applyFont="1" applyFill="1" applyAlignment="1">
      <alignment vertical="top" wrapText="1"/>
    </xf>
    <xf numFmtId="0" fontId="3" fillId="2" borderId="0" xfId="0" applyFont="1" applyFill="1" applyAlignment="1">
      <alignment horizontal="left" vertical="top" wrapText="1"/>
    </xf>
    <xf numFmtId="164" fontId="3" fillId="2" borderId="1" xfId="0" applyNumberFormat="1" applyFont="1" applyFill="1" applyBorder="1" applyAlignment="1">
      <alignment horizontal="left" vertical="top"/>
    </xf>
    <xf numFmtId="0" fontId="4" fillId="2" borderId="1" xfId="0" applyFont="1" applyFill="1" applyBorder="1" applyAlignment="1">
      <alignment horizontal="left" vertical="top" wrapText="1"/>
    </xf>
    <xf numFmtId="49" fontId="3" fillId="2" borderId="0" xfId="0" applyNumberFormat="1" applyFont="1" applyFill="1" applyAlignment="1">
      <alignment vertical="top"/>
    </xf>
    <xf numFmtId="0" fontId="3" fillId="2" borderId="1" xfId="0" applyFont="1" applyFill="1" applyBorder="1" applyAlignment="1">
      <alignment horizontal="center" vertical="top"/>
    </xf>
    <xf numFmtId="2" fontId="3" fillId="2" borderId="1" xfId="0" applyNumberFormat="1" applyFont="1" applyFill="1" applyBorder="1" applyAlignment="1">
      <alignment horizontal="left" vertical="top"/>
    </xf>
    <xf numFmtId="49" fontId="4" fillId="2" borderId="2" xfId="0" applyNumberFormat="1" applyFont="1" applyFill="1" applyBorder="1" applyAlignment="1">
      <alignment horizontal="left" vertical="top" wrapText="1"/>
    </xf>
    <xf numFmtId="49" fontId="4" fillId="2" borderId="0" xfId="0" applyNumberFormat="1" applyFont="1" applyFill="1" applyAlignment="1">
      <alignment horizontal="left" vertical="top" wrapText="1"/>
    </xf>
    <xf numFmtId="0" fontId="6" fillId="2" borderId="1" xfId="0" applyFont="1" applyFill="1" applyBorder="1" applyAlignment="1">
      <alignment horizontal="left" vertical="top" wrapText="1"/>
    </xf>
    <xf numFmtId="0" fontId="7" fillId="2" borderId="0" xfId="0" applyFont="1" applyFill="1" applyAlignment="1">
      <alignment vertical="center"/>
    </xf>
    <xf numFmtId="14" fontId="4" fillId="2" borderId="1" xfId="0" applyNumberFormat="1" applyFont="1" applyFill="1" applyBorder="1" applyAlignment="1">
      <alignment horizontal="left" vertical="top" wrapText="1"/>
    </xf>
    <xf numFmtId="0" fontId="3" fillId="2" borderId="0" xfId="0" applyFont="1" applyFill="1" applyAlignment="1">
      <alignment vertical="top"/>
    </xf>
    <xf numFmtId="0" fontId="5" fillId="2" borderId="0" xfId="0" applyFont="1" applyFill="1" applyAlignment="1">
      <alignment vertical="center" wrapText="1"/>
    </xf>
    <xf numFmtId="0" fontId="5" fillId="2" borderId="0" xfId="0" applyFont="1" applyFill="1" applyAlignment="1">
      <alignment horizontal="center" vertical="center" wrapText="1"/>
    </xf>
    <xf numFmtId="0" fontId="7" fillId="2" borderId="0" xfId="0" applyFont="1" applyFill="1"/>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top" wrapText="1"/>
    </xf>
    <xf numFmtId="0" fontId="5" fillId="2" borderId="0" xfId="0" applyFont="1" applyFill="1"/>
    <xf numFmtId="0" fontId="5" fillId="2" borderId="0" xfId="0" applyFont="1" applyFill="1" applyAlignment="1">
      <alignment horizontal="center"/>
    </xf>
    <xf numFmtId="0" fontId="5" fillId="2" borderId="1"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5"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2" borderId="1" xfId="0" applyFont="1" applyFill="1" applyBorder="1" applyAlignment="1">
      <alignment vertical="center" wrapText="1"/>
    </xf>
    <xf numFmtId="0" fontId="10"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5" fillId="2" borderId="1" xfId="0" applyFont="1" applyFill="1" applyBorder="1" applyAlignment="1">
      <alignment horizontal="left"/>
    </xf>
    <xf numFmtId="0" fontId="5" fillId="2" borderId="1" xfId="0" applyFont="1" applyFill="1" applyBorder="1" applyAlignment="1">
      <alignment vertical="center"/>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165" fontId="11" fillId="2" borderId="1" xfId="0" applyNumberFormat="1" applyFont="1" applyFill="1" applyBorder="1" applyAlignment="1">
      <alignment horizontal="center" vertical="center" wrapText="1"/>
    </xf>
    <xf numFmtId="49" fontId="11" fillId="2" borderId="1" xfId="1" applyNumberFormat="1" applyFont="1" applyFill="1" applyBorder="1" applyAlignment="1">
      <alignment horizontal="center" vertical="center" wrapText="1"/>
    </xf>
    <xf numFmtId="166" fontId="11" fillId="2" borderId="1" xfId="1" applyFont="1" applyFill="1" applyBorder="1" applyAlignment="1">
      <alignment horizontal="center" vertical="center" wrapText="1"/>
    </xf>
    <xf numFmtId="166" fontId="12" fillId="2" borderId="1" xfId="1" applyFont="1" applyFill="1" applyBorder="1" applyAlignment="1">
      <alignment horizontal="center" vertical="center" wrapText="1"/>
    </xf>
    <xf numFmtId="4" fontId="13" fillId="2" borderId="1" xfId="0" applyNumberFormat="1" applyFont="1" applyFill="1" applyBorder="1" applyAlignment="1">
      <alignment horizontal="center" vertical="center" wrapText="1"/>
    </xf>
    <xf numFmtId="4" fontId="11" fillId="2" borderId="1" xfId="3" applyNumberFormat="1" applyFont="1" applyFill="1" applyBorder="1" applyAlignment="1">
      <alignment horizontal="center" vertical="center" wrapText="1"/>
    </xf>
    <xf numFmtId="0" fontId="10" fillId="2" borderId="0" xfId="0" applyFont="1" applyFill="1" applyAlignment="1">
      <alignment horizontal="left" vertical="top" wrapText="1"/>
    </xf>
    <xf numFmtId="2" fontId="3" fillId="2" borderId="0" xfId="0" applyNumberFormat="1" applyFont="1" applyFill="1" applyAlignment="1">
      <alignment horizontal="left" vertical="top" wrapText="1"/>
    </xf>
    <xf numFmtId="165" fontId="3" fillId="2" borderId="0" xfId="0" applyNumberFormat="1" applyFont="1" applyFill="1" applyAlignment="1">
      <alignment horizontal="left" vertical="top" wrapText="1"/>
    </xf>
    <xf numFmtId="0" fontId="11" fillId="2" borderId="5"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49" fontId="3" fillId="2" borderId="0" xfId="0" applyNumberFormat="1" applyFont="1" applyFill="1"/>
    <xf numFmtId="0" fontId="13" fillId="2" borderId="1" xfId="0" applyFont="1" applyFill="1" applyBorder="1" applyAlignment="1">
      <alignment horizontal="left" vertical="center" wrapText="1" indent="3"/>
    </xf>
    <xf numFmtId="0" fontId="15" fillId="2" borderId="1" xfId="0" applyFont="1" applyFill="1" applyBorder="1" applyAlignment="1">
      <alignment vertical="center" wrapText="1"/>
    </xf>
    <xf numFmtId="0" fontId="13" fillId="2" borderId="1" xfId="0"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166" fontId="15" fillId="2" borderId="1" xfId="1" applyFont="1" applyFill="1" applyBorder="1" applyAlignment="1">
      <alignment vertical="center" wrapText="1"/>
    </xf>
    <xf numFmtId="2" fontId="16" fillId="2" borderId="0" xfId="3" applyNumberFormat="1" applyFont="1" applyFill="1" applyAlignment="1">
      <alignment horizontal="left" vertical="center"/>
    </xf>
    <xf numFmtId="0" fontId="17" fillId="2" borderId="0" xfId="0" applyFont="1" applyFill="1" applyAlignment="1">
      <alignment horizontal="left" vertical="top" wrapText="1"/>
    </xf>
    <xf numFmtId="0" fontId="17" fillId="2" borderId="0" xfId="0" applyFont="1" applyFill="1"/>
    <xf numFmtId="0" fontId="11" fillId="2" borderId="1" xfId="0" applyFont="1" applyFill="1" applyBorder="1" applyAlignment="1">
      <alignment horizontal="left" vertical="center" wrapText="1" indent="3"/>
    </xf>
    <xf numFmtId="0" fontId="8" fillId="2" borderId="1" xfId="0" applyFont="1" applyFill="1" applyBorder="1" applyAlignment="1">
      <alignment vertical="center" wrapText="1"/>
    </xf>
    <xf numFmtId="14" fontId="11" fillId="2" borderId="1" xfId="0" applyNumberFormat="1" applyFont="1" applyFill="1" applyBorder="1" applyAlignment="1">
      <alignment horizontal="center" vertical="center" wrapText="1"/>
    </xf>
    <xf numFmtId="14" fontId="12" fillId="2" borderId="1" xfId="2" applyNumberFormat="1" applyFont="1" applyFill="1" applyBorder="1" applyAlignment="1">
      <alignment horizontal="center" vertical="center" wrapText="1"/>
    </xf>
    <xf numFmtId="14" fontId="11" fillId="2" borderId="1" xfId="0" applyNumberFormat="1" applyFont="1" applyFill="1" applyBorder="1"/>
    <xf numFmtId="14" fontId="11" fillId="2" borderId="1" xfId="0" applyNumberFormat="1" applyFont="1" applyFill="1" applyBorder="1" applyAlignment="1">
      <alignment wrapText="1"/>
    </xf>
    <xf numFmtId="0" fontId="3" fillId="2" borderId="0" xfId="0" applyFont="1" applyFill="1" applyAlignment="1">
      <alignment horizontal="left" vertical="center" wrapText="1" indent="3"/>
    </xf>
    <xf numFmtId="14" fontId="3" fillId="2" borderId="0" xfId="0" applyNumberFormat="1" applyFont="1" applyFill="1" applyAlignment="1">
      <alignment horizontal="center" vertical="center" wrapText="1"/>
    </xf>
    <xf numFmtId="14" fontId="18" fillId="2" borderId="0" xfId="2" applyNumberFormat="1" applyFont="1" applyFill="1" applyBorder="1" applyAlignment="1">
      <alignment horizontal="center" vertical="center" wrapText="1"/>
    </xf>
    <xf numFmtId="14" fontId="3" fillId="2" borderId="0" xfId="0" applyNumberFormat="1" applyFont="1" applyFill="1"/>
    <xf numFmtId="14" fontId="3" fillId="2" borderId="0" xfId="0" applyNumberFormat="1" applyFont="1" applyFill="1" applyAlignment="1">
      <alignment wrapText="1"/>
    </xf>
    <xf numFmtId="0" fontId="3" fillId="2" borderId="0" xfId="4" applyFont="1" applyFill="1" applyAlignment="1">
      <alignment horizontal="justify" vertical="center" wrapText="1"/>
    </xf>
    <xf numFmtId="0" fontId="3" fillId="2" borderId="0" xfId="4" applyFont="1" applyFill="1" applyAlignment="1">
      <alignment horizontal="left" vertical="center" wrapText="1"/>
    </xf>
    <xf numFmtId="0" fontId="3" fillId="2" borderId="0" xfId="4" applyFont="1" applyFill="1" applyAlignment="1">
      <alignment vertical="center" wrapText="1"/>
    </xf>
    <xf numFmtId="0" fontId="3" fillId="2" borderId="0" xfId="0" applyFont="1" applyFill="1" applyAlignment="1">
      <alignment horizontal="left" vertical="center" wrapText="1"/>
    </xf>
    <xf numFmtId="0" fontId="3" fillId="2" borderId="0" xfId="4" applyFont="1" applyFill="1" applyAlignment="1">
      <alignment horizontal="justify" vertical="center" wrapText="1"/>
    </xf>
    <xf numFmtId="0" fontId="2" fillId="2" borderId="0" xfId="0" applyFont="1" applyFill="1" applyAlignment="1">
      <alignment horizontal="left"/>
    </xf>
    <xf numFmtId="0" fontId="4" fillId="2" borderId="8" xfId="0" applyFont="1" applyFill="1" applyBorder="1"/>
    <xf numFmtId="0" fontId="2" fillId="2" borderId="8" xfId="0" applyFont="1" applyFill="1" applyBorder="1" applyAlignment="1">
      <alignment horizontal="right" vertical="center"/>
    </xf>
    <xf numFmtId="0" fontId="2" fillId="2" borderId="0" xfId="0" applyFont="1" applyFill="1"/>
    <xf numFmtId="2"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2" borderId="0" xfId="0" applyFont="1" applyFill="1" applyAlignment="1">
      <alignment horizontal="left"/>
    </xf>
    <xf numFmtId="14" fontId="4" fillId="2" borderId="0" xfId="0" applyNumberFormat="1" applyFont="1" applyFill="1" applyAlignment="1">
      <alignment horizontal="left"/>
    </xf>
    <xf numFmtId="14" fontId="4" fillId="2" borderId="0" xfId="0" applyNumberFormat="1" applyFont="1" applyFill="1" applyAlignment="1">
      <alignment horizontal="left"/>
    </xf>
    <xf numFmtId="0" fontId="20" fillId="2" borderId="0" xfId="0" applyFont="1" applyFill="1"/>
    <xf numFmtId="0" fontId="3" fillId="2" borderId="0" xfId="3" applyFont="1" applyFill="1" applyAlignment="1">
      <alignment horizontal="left" vertical="center" wrapText="1"/>
    </xf>
    <xf numFmtId="0" fontId="3" fillId="2" borderId="0" xfId="0" applyFont="1" applyFill="1" applyAlignment="1">
      <alignment horizontal="right"/>
    </xf>
  </cellXfs>
  <cellStyles count="5">
    <cellStyle name="Обычный" xfId="0" builtinId="0"/>
    <cellStyle name="Обычный 2" xfId="4" xr:uid="{DF98B2A0-6303-4CE9-9BAC-5539EDEF8156}"/>
    <cellStyle name="Обычный 4" xfId="3" xr:uid="{BBC9EB89-C1DF-4278-A692-20E5B78EDBFE}"/>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55;&#1047;_40569%20(&#1086;&#1090;&#1093;&#1086;&#1076;&#1099;%20III%20-%20IV%20&#1082;&#1083;&#1072;&#1089;&#1089;%20&#1086;&#1087;&#1072;&#1089;&#1085;&#1086;&#1089;&#1090;&#1080;)%20&#1087;&#1086;&#1074;&#1090;&#1086;&#1088;&#1085;&#1086;%2008.07.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ПИ"/>
      <sheetName val="схема"/>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1">
          <cell r="B1">
            <v>46107</v>
          </cell>
        </row>
        <row r="4">
          <cell r="C4" t="str">
            <v>Главный специалист группы экологии</v>
          </cell>
          <cell r="D4" t="str">
            <v>Т.Г. Струкова</v>
          </cell>
        </row>
        <row r="66">
          <cell r="C66" t="str">
            <v>Оказание услуг по обращению с отходами III-IV классов опасности по ФККО</v>
          </cell>
        </row>
        <row r="67">
          <cell r="C67" t="str">
            <v xml:space="preserve">метод сопоставимых рыночных цен (анализа рынка) </v>
          </cell>
        </row>
        <row r="68">
          <cell r="C68" t="str">
            <v>Срок оказания услуг составляет 5 (Пять) рабочих дней от даты направления Заявки Заказчиком и подтверждении ее получения</v>
          </cell>
        </row>
        <row r="69">
          <cell r="C69" t="str">
            <v xml:space="preserve"> Исх. от 10.03.2026г. №11-2028 (по списку рассылки)</v>
          </cell>
        </row>
        <row r="70">
          <cell r="C70" t="str">
            <v>Вх. от 12.03.2026г. №1358; от 12.03.2026г. №1359; от 13.03.2026г. №1371; от 18.03.2026г. №1459; от 19.03.2026г. №1510; от 20.03.2026г. №1533; от 23.03.2026г. №1575; от 24.03.2026г. №1599; от 26.05.2026г. №3010</v>
          </cell>
        </row>
        <row r="77">
          <cell r="C77" t="str">
            <v>Инженер I категории Колесникова О.В.</v>
          </cell>
        </row>
        <row r="78">
          <cell r="C78" t="str">
            <v>68-89</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E02F5-813E-4173-BF42-1D1D0EE84F0C}">
  <sheetPr>
    <tabColor rgb="FF00B050"/>
    <pageSetUpPr fitToPage="1"/>
  </sheetPr>
  <dimension ref="A1:Y69"/>
  <sheetViews>
    <sheetView tabSelected="1" view="pageBreakPreview" topLeftCell="E38" zoomScaleNormal="100" zoomScaleSheetLayoutView="100" workbookViewId="0">
      <selection activeCell="F38" sqref="F38"/>
    </sheetView>
  </sheetViews>
  <sheetFormatPr defaultColWidth="9.140625" defaultRowHeight="15.75" outlineLevelRow="1" x14ac:dyDescent="0.25"/>
  <cols>
    <col min="1" max="1" width="5.7109375" style="2" customWidth="1"/>
    <col min="2" max="2" width="22.7109375" style="2" customWidth="1"/>
    <col min="3" max="3" width="9.28515625" style="2" customWidth="1"/>
    <col min="4" max="4" width="8.5703125" style="2" customWidth="1"/>
    <col min="5" max="10" width="13.7109375" style="2" customWidth="1"/>
    <col min="11" max="11" width="16.85546875" style="2" customWidth="1"/>
    <col min="12" max="12" width="16.5703125" style="2" customWidth="1"/>
    <col min="13" max="13" width="15" style="2" customWidth="1"/>
    <col min="14" max="14" width="18.5703125" style="2" customWidth="1"/>
    <col min="15" max="15" width="16.5703125" style="2" customWidth="1"/>
    <col min="16" max="16" width="6.140625" style="2" customWidth="1"/>
    <col min="17" max="18" width="8.5703125" style="2" customWidth="1"/>
    <col min="19" max="19" width="25.42578125" style="2" customWidth="1"/>
    <col min="20" max="20" width="28.140625" style="2" customWidth="1"/>
    <col min="21" max="21" width="12" style="2" customWidth="1"/>
    <col min="22" max="22" width="8.5703125" style="2" customWidth="1"/>
    <col min="23" max="23" width="10.28515625" style="2" customWidth="1"/>
    <col min="24" max="1022" width="8.7109375" style="2" customWidth="1"/>
    <col min="1023" max="16384" width="9.140625" style="2"/>
  </cols>
  <sheetData>
    <row r="1" spans="1:25" ht="18.75" hidden="1" outlineLevel="1" x14ac:dyDescent="0.3">
      <c r="A1" s="1" t="s">
        <v>0</v>
      </c>
      <c r="B1" s="1"/>
      <c r="C1" s="1"/>
      <c r="D1" s="1"/>
      <c r="E1" s="1"/>
      <c r="F1" s="1"/>
      <c r="G1" s="1"/>
      <c r="H1" s="1"/>
      <c r="I1" s="1"/>
      <c r="J1" s="1"/>
      <c r="K1" s="1"/>
      <c r="L1" s="1"/>
      <c r="M1" s="1"/>
      <c r="N1" s="1"/>
      <c r="O1" s="1"/>
    </row>
    <row r="2" spans="1:25" ht="18.75" hidden="1" outlineLevel="1" x14ac:dyDescent="0.3">
      <c r="C2" s="3"/>
      <c r="D2" s="3"/>
      <c r="E2" s="3"/>
      <c r="F2" s="3"/>
      <c r="O2" s="4" t="s">
        <v>1</v>
      </c>
    </row>
    <row r="3" spans="1:25" ht="18.75" collapsed="1" x14ac:dyDescent="0.25">
      <c r="A3" s="5" t="s">
        <v>2</v>
      </c>
      <c r="B3" s="5"/>
      <c r="C3" s="5"/>
      <c r="D3" s="5"/>
      <c r="E3" s="5"/>
      <c r="F3" s="5"/>
      <c r="G3" s="5"/>
      <c r="H3" s="5"/>
      <c r="I3" s="5"/>
      <c r="J3" s="5"/>
      <c r="K3" s="5"/>
      <c r="L3" s="5"/>
      <c r="M3" s="5"/>
      <c r="N3" s="5"/>
      <c r="O3" s="5"/>
      <c r="U3" s="6" t="s">
        <v>3</v>
      </c>
      <c r="V3" s="7" t="s">
        <v>4</v>
      </c>
      <c r="W3" s="8" t="s">
        <v>5</v>
      </c>
      <c r="X3" s="8"/>
      <c r="Y3" s="8"/>
    </row>
    <row r="4" spans="1:25" ht="18.75" x14ac:dyDescent="0.25">
      <c r="A4" s="9" t="s">
        <v>6</v>
      </c>
      <c r="B4" s="9"/>
      <c r="C4" s="9"/>
      <c r="D4" s="9"/>
      <c r="E4" s="9"/>
      <c r="F4" s="9"/>
      <c r="G4" s="9"/>
      <c r="H4" s="9"/>
      <c r="I4" s="9"/>
      <c r="J4" s="9"/>
      <c r="K4" s="9"/>
      <c r="L4" s="9"/>
      <c r="M4" s="9"/>
      <c r="N4" s="9"/>
      <c r="O4" s="9"/>
      <c r="P4" s="10"/>
      <c r="Q4" s="10"/>
      <c r="R4" s="11"/>
      <c r="S4" s="11"/>
      <c r="T4" s="11"/>
      <c r="U4" s="12">
        <v>2023</v>
      </c>
      <c r="V4" s="13"/>
      <c r="W4" s="14"/>
      <c r="X4" s="14"/>
      <c r="Y4" s="14"/>
    </row>
    <row r="5" spans="1:25" ht="15.75" customHeight="1" x14ac:dyDescent="0.25">
      <c r="A5" s="15"/>
      <c r="P5" s="16"/>
      <c r="Q5" s="17"/>
      <c r="R5" s="17"/>
      <c r="S5" s="17"/>
      <c r="T5" s="17"/>
      <c r="U5" s="12">
        <v>2024</v>
      </c>
      <c r="V5" s="13">
        <v>108.5</v>
      </c>
      <c r="W5" s="18">
        <v>1.085</v>
      </c>
      <c r="X5" s="14"/>
      <c r="Y5" s="14"/>
    </row>
    <row r="6" spans="1:25" ht="38.25" customHeight="1" x14ac:dyDescent="0.25">
      <c r="A6" s="19" t="s">
        <v>7</v>
      </c>
      <c r="B6" s="19"/>
      <c r="C6" s="19"/>
      <c r="D6" s="19"/>
      <c r="E6" s="19"/>
      <c r="F6" s="19"/>
      <c r="G6" s="19"/>
      <c r="H6" s="19" t="str">
        <f>[1]ЗАКУПКА!C66</f>
        <v>Оказание услуг по обращению с отходами III-IV классов опасности по ФККО</v>
      </c>
      <c r="I6" s="19"/>
      <c r="J6" s="19"/>
      <c r="K6" s="19"/>
      <c r="L6" s="19"/>
      <c r="M6" s="19"/>
      <c r="N6" s="19"/>
      <c r="O6" s="19"/>
      <c r="P6" s="16"/>
      <c r="Q6" s="17"/>
      <c r="R6" s="17"/>
      <c r="S6" s="17"/>
      <c r="T6" s="17"/>
      <c r="U6" s="12">
        <v>2025</v>
      </c>
      <c r="V6" s="13">
        <v>109</v>
      </c>
      <c r="W6" s="18">
        <v>1.0900000000000001</v>
      </c>
      <c r="X6" s="14"/>
      <c r="Y6" s="14"/>
    </row>
    <row r="7" spans="1:25" ht="26.25" customHeight="1" x14ac:dyDescent="0.25">
      <c r="A7" s="19" t="s">
        <v>8</v>
      </c>
      <c r="B7" s="19"/>
      <c r="C7" s="19"/>
      <c r="D7" s="19"/>
      <c r="E7" s="19"/>
      <c r="F7" s="19"/>
      <c r="G7" s="19"/>
      <c r="H7" s="19" t="str">
        <f>[1]ЗАКУПКА!C67</f>
        <v xml:space="preserve">метод сопоставимых рыночных цен (анализа рынка) </v>
      </c>
      <c r="I7" s="19"/>
      <c r="J7" s="19"/>
      <c r="K7" s="19"/>
      <c r="L7" s="19"/>
      <c r="M7" s="19"/>
      <c r="N7" s="19"/>
      <c r="O7" s="19"/>
      <c r="P7" s="16"/>
      <c r="Q7" s="17"/>
      <c r="R7" s="17"/>
      <c r="S7" s="17"/>
      <c r="T7" s="17"/>
      <c r="U7" s="12">
        <v>2026</v>
      </c>
      <c r="V7" s="13">
        <v>105.1</v>
      </c>
      <c r="W7" s="18">
        <v>1.0509999999999999</v>
      </c>
      <c r="X7" s="14"/>
      <c r="Y7" s="14"/>
    </row>
    <row r="8" spans="1:25" ht="36.6" customHeight="1" x14ac:dyDescent="0.25">
      <c r="A8" s="19" t="s">
        <v>9</v>
      </c>
      <c r="B8" s="19"/>
      <c r="C8" s="19"/>
      <c r="D8" s="19"/>
      <c r="E8" s="19"/>
      <c r="F8" s="19"/>
      <c r="G8" s="19"/>
      <c r="H8" s="19" t="str">
        <f>[1]ЗАКУПКА!C68</f>
        <v>Срок оказания услуг составляет 5 (Пять) рабочих дней от даты направления Заявки Заказчиком и подтверждении ее получения</v>
      </c>
      <c r="I8" s="19"/>
      <c r="J8" s="19"/>
      <c r="K8" s="19"/>
      <c r="L8" s="19"/>
      <c r="M8" s="19"/>
      <c r="N8" s="19"/>
      <c r="O8" s="19"/>
      <c r="P8" s="20"/>
      <c r="Q8" s="17"/>
      <c r="R8" s="17"/>
      <c r="S8" s="17"/>
      <c r="T8" s="17"/>
      <c r="U8" s="21">
        <v>2027</v>
      </c>
      <c r="V8" s="22">
        <v>104</v>
      </c>
      <c r="W8" s="18">
        <v>1.04</v>
      </c>
      <c r="X8" s="14"/>
      <c r="Y8" s="14"/>
    </row>
    <row r="9" spans="1:25" ht="40.5" customHeight="1" x14ac:dyDescent="0.25">
      <c r="A9" s="19" t="s">
        <v>10</v>
      </c>
      <c r="B9" s="19"/>
      <c r="C9" s="19"/>
      <c r="D9" s="19"/>
      <c r="E9" s="19"/>
      <c r="F9" s="19"/>
      <c r="G9" s="19"/>
      <c r="H9" s="19" t="str">
        <f>[1]ЗАКУПКА!C69</f>
        <v xml:space="preserve"> Исх. от 10.03.2026г. №11-2028 (по списку рассылки)</v>
      </c>
      <c r="I9" s="19"/>
      <c r="J9" s="19"/>
      <c r="K9" s="19"/>
      <c r="L9" s="19"/>
      <c r="M9" s="19"/>
      <c r="N9" s="19"/>
      <c r="O9" s="19"/>
      <c r="P9" s="23" t="s">
        <v>11</v>
      </c>
      <c r="Q9" s="24"/>
      <c r="R9" s="24"/>
      <c r="S9" s="24"/>
      <c r="T9" s="17"/>
      <c r="U9" s="21">
        <v>2028</v>
      </c>
      <c r="V9" s="22">
        <v>104</v>
      </c>
      <c r="W9" s="18">
        <v>1.04</v>
      </c>
      <c r="X9" s="14"/>
      <c r="Y9" s="14"/>
    </row>
    <row r="10" spans="1:25" ht="60" customHeight="1" x14ac:dyDescent="0.25">
      <c r="A10" s="19" t="s">
        <v>12</v>
      </c>
      <c r="B10" s="19"/>
      <c r="C10" s="19"/>
      <c r="D10" s="19"/>
      <c r="E10" s="19"/>
      <c r="F10" s="19"/>
      <c r="G10" s="19"/>
      <c r="H10" s="19" t="str">
        <f>[1]ЗАКУПКА!C70</f>
        <v>Вх. от 12.03.2026г. №1358; от 12.03.2026г. №1359; от 13.03.2026г. №1371; от 18.03.2026г. №1459; от 19.03.2026г. №1510; от 20.03.2026г. №1533; от 23.03.2026г. №1575; от 24.03.2026г. №1599; от 26.05.2026г. №3010</v>
      </c>
      <c r="I10" s="19"/>
      <c r="J10" s="19"/>
      <c r="K10" s="19"/>
      <c r="L10" s="19"/>
      <c r="M10" s="19"/>
      <c r="N10" s="19"/>
      <c r="O10" s="19"/>
      <c r="P10" s="23" t="s">
        <v>13</v>
      </c>
      <c r="Q10" s="24"/>
      <c r="R10" s="24"/>
      <c r="S10" s="24"/>
      <c r="T10" s="17"/>
    </row>
    <row r="11" spans="1:25" ht="66" customHeight="1" x14ac:dyDescent="0.25">
      <c r="A11" s="19" t="s">
        <v>14</v>
      </c>
      <c r="B11" s="19"/>
      <c r="C11" s="19"/>
      <c r="D11" s="19"/>
      <c r="E11" s="19"/>
      <c r="F11" s="19"/>
      <c r="G11" s="19"/>
      <c r="H11" s="25" t="str">
        <f>CONCATENATE(O37," (пятьсот тридцать одна тысяча пятьсот семьдесят восемь) рублей 50 копеек,  с учетом НДС 22%")</f>
        <v>531578,5 (пятьсот тридцать одна тысяча пятьсот семьдесят восемь) рублей 50 копеек,  с учетом НДС 22%</v>
      </c>
      <c r="I11" s="25"/>
      <c r="J11" s="25"/>
      <c r="K11" s="25"/>
      <c r="L11" s="25"/>
      <c r="M11" s="25"/>
      <c r="N11" s="25"/>
      <c r="O11" s="25"/>
      <c r="P11" s="26" t="s">
        <v>15</v>
      </c>
      <c r="Q11" s="17"/>
      <c r="R11" s="17"/>
      <c r="T11" s="17"/>
      <c r="U11" s="17"/>
      <c r="V11" s="17"/>
    </row>
    <row r="12" spans="1:25" ht="21" customHeight="1" x14ac:dyDescent="0.25">
      <c r="A12" s="19" t="s">
        <v>16</v>
      </c>
      <c r="B12" s="19"/>
      <c r="C12" s="19"/>
      <c r="D12" s="19"/>
      <c r="E12" s="19"/>
      <c r="F12" s="19"/>
      <c r="G12" s="19"/>
      <c r="H12" s="27">
        <f>[1]ЗАКУПКА!B1</f>
        <v>46107</v>
      </c>
      <c r="I12" s="27"/>
      <c r="J12" s="27"/>
      <c r="K12" s="27"/>
      <c r="L12" s="27"/>
      <c r="M12" s="27"/>
      <c r="N12" s="27"/>
      <c r="O12" s="27"/>
      <c r="P12" s="28" t="s">
        <v>17</v>
      </c>
      <c r="Q12" s="17"/>
      <c r="R12" s="17"/>
      <c r="S12" s="17"/>
      <c r="T12" s="17"/>
      <c r="U12" s="17"/>
      <c r="V12" s="17"/>
    </row>
    <row r="13" spans="1:25" ht="15" customHeight="1" x14ac:dyDescent="0.25">
      <c r="A13" s="29"/>
      <c r="B13" s="29"/>
      <c r="C13" s="29"/>
      <c r="D13" s="29"/>
      <c r="E13" s="29"/>
      <c r="F13" s="29"/>
      <c r="G13" s="29"/>
      <c r="H13" s="29"/>
      <c r="I13" s="29"/>
      <c r="J13" s="29"/>
      <c r="K13" s="29"/>
      <c r="L13" s="29"/>
      <c r="M13" s="29"/>
      <c r="N13" s="29"/>
      <c r="O13" s="29"/>
      <c r="P13" s="17"/>
      <c r="Q13" s="17"/>
      <c r="R13" s="17"/>
      <c r="S13" s="17"/>
      <c r="T13" s="17"/>
      <c r="U13" s="17"/>
      <c r="V13" s="17"/>
    </row>
    <row r="14" spans="1:25" ht="15" customHeight="1" x14ac:dyDescent="0.25">
      <c r="A14" s="30" t="s">
        <v>18</v>
      </c>
      <c r="B14" s="30"/>
      <c r="C14" s="30"/>
      <c r="D14" s="30"/>
      <c r="E14" s="30"/>
      <c r="F14" s="30"/>
      <c r="G14" s="30"/>
      <c r="H14" s="30"/>
      <c r="I14" s="30"/>
      <c r="J14" s="30"/>
      <c r="K14" s="30"/>
      <c r="L14" s="30"/>
      <c r="M14" s="30"/>
      <c r="N14" s="30"/>
      <c r="O14" s="30"/>
      <c r="P14" s="17"/>
      <c r="Q14" s="17"/>
      <c r="R14" s="17"/>
      <c r="S14" s="17"/>
      <c r="T14" s="17"/>
      <c r="U14" s="17"/>
      <c r="V14" s="17"/>
    </row>
    <row r="15" spans="1:25" x14ac:dyDescent="0.25">
      <c r="S15" s="31" t="s">
        <v>19</v>
      </c>
    </row>
    <row r="16" spans="1:25" s="35" customFormat="1" ht="30.75" customHeight="1" x14ac:dyDescent="0.25">
      <c r="A16" s="32" t="s">
        <v>20</v>
      </c>
      <c r="B16" s="32" t="s">
        <v>21</v>
      </c>
      <c r="C16" s="32" t="s">
        <v>22</v>
      </c>
      <c r="D16" s="32" t="s">
        <v>23</v>
      </c>
      <c r="E16" s="33"/>
      <c r="F16" s="33"/>
      <c r="G16" s="33"/>
      <c r="H16" s="33"/>
      <c r="I16" s="33"/>
      <c r="J16" s="33"/>
      <c r="K16" s="32" t="s">
        <v>24</v>
      </c>
      <c r="L16" s="32" t="s">
        <v>25</v>
      </c>
      <c r="M16" s="32" t="s">
        <v>26</v>
      </c>
      <c r="N16" s="34" t="s">
        <v>27</v>
      </c>
      <c r="O16" s="32" t="s">
        <v>28</v>
      </c>
      <c r="Q16" s="36"/>
      <c r="R16" s="37" t="s">
        <v>29</v>
      </c>
      <c r="S16" s="37" t="s">
        <v>30</v>
      </c>
      <c r="T16" s="6" t="s">
        <v>31</v>
      </c>
      <c r="U16" s="6" t="s">
        <v>32</v>
      </c>
    </row>
    <row r="17" spans="1:22" s="35" customFormat="1" ht="128.25" customHeight="1" x14ac:dyDescent="0.25">
      <c r="A17" s="38"/>
      <c r="B17" s="38"/>
      <c r="C17" s="38"/>
      <c r="D17" s="38"/>
      <c r="E17" s="39" t="s">
        <v>33</v>
      </c>
      <c r="F17" s="39" t="s">
        <v>34</v>
      </c>
      <c r="G17" s="39" t="s">
        <v>35</v>
      </c>
      <c r="H17" s="39" t="s">
        <v>36</v>
      </c>
      <c r="I17" s="39" t="s">
        <v>37</v>
      </c>
      <c r="J17" s="39" t="s">
        <v>38</v>
      </c>
      <c r="K17" s="38"/>
      <c r="L17" s="38"/>
      <c r="M17" s="38"/>
      <c r="N17" s="40"/>
      <c r="O17" s="38"/>
      <c r="Q17" s="17"/>
      <c r="R17" s="41" t="s">
        <v>39</v>
      </c>
      <c r="S17" s="42">
        <v>2723123664</v>
      </c>
      <c r="T17" s="42" t="str">
        <f>VLOOKUP(S17,[1]Контрагенты!$A$3:$H$3248,4,FALSE)</f>
        <v>ООО "ЦЛХ"</v>
      </c>
      <c r="U17" s="43">
        <f>VLOOKUP(S17,[1]Контрагенты!$A$3:$H$3248,7,FALSE)</f>
        <v>0</v>
      </c>
      <c r="V17" s="44" t="s">
        <v>40</v>
      </c>
    </row>
    <row r="18" spans="1:22" ht="14.25" customHeight="1" x14ac:dyDescent="0.25">
      <c r="A18" s="45">
        <v>1</v>
      </c>
      <c r="B18" s="46">
        <v>2</v>
      </c>
      <c r="C18" s="45">
        <v>3</v>
      </c>
      <c r="D18" s="46">
        <v>4</v>
      </c>
      <c r="E18" s="46">
        <v>5</v>
      </c>
      <c r="F18" s="46">
        <v>6</v>
      </c>
      <c r="G18" s="46">
        <v>7</v>
      </c>
      <c r="H18" s="46">
        <v>8</v>
      </c>
      <c r="I18" s="46">
        <v>9</v>
      </c>
      <c r="J18" s="46">
        <v>10</v>
      </c>
      <c r="K18" s="46">
        <v>11</v>
      </c>
      <c r="L18" s="46">
        <v>12</v>
      </c>
      <c r="M18" s="46">
        <v>13</v>
      </c>
      <c r="N18" s="46">
        <v>14</v>
      </c>
      <c r="O18" s="46">
        <v>15</v>
      </c>
      <c r="Q18" s="17"/>
      <c r="R18" s="6" t="s">
        <v>34</v>
      </c>
      <c r="S18" s="47"/>
      <c r="T18" s="8" t="str">
        <f>VLOOKUP(S18,[1]Контрагенты!$A$3:$H$3248,4,FALSE)</f>
        <v>ООО "Сантехресурс+"</v>
      </c>
      <c r="U18" s="48" t="str">
        <f>VLOOKUP(S18,[1]Контрагенты!$A$3:$H$3248,7,FALSE)</f>
        <v/>
      </c>
    </row>
    <row r="19" spans="1:22" ht="30" x14ac:dyDescent="0.25">
      <c r="A19" s="49">
        <v>1</v>
      </c>
      <c r="B19" s="45" t="s">
        <v>41</v>
      </c>
      <c r="C19" s="50" t="s">
        <v>42</v>
      </c>
      <c r="D19" s="51">
        <v>3.927</v>
      </c>
      <c r="E19" s="52"/>
      <c r="F19" s="53">
        <v>30000</v>
      </c>
      <c r="G19" s="54"/>
      <c r="H19" s="54"/>
      <c r="I19" s="54">
        <v>21900</v>
      </c>
      <c r="J19" s="54">
        <v>13500</v>
      </c>
      <c r="K19" s="55">
        <f t="shared" ref="K19:K37" si="0">IFERROR(ROUND(AVERAGEIF(E19:J19,"&gt;0"),2),"")</f>
        <v>21800</v>
      </c>
      <c r="L19" s="56">
        <f t="shared" ref="L19:L36" si="1">IFERROR(_xlfn.STDEV.P($E19:$J19),"")</f>
        <v>6736.4679172397164</v>
      </c>
      <c r="M19" s="56">
        <f>IFERROR(L19/K19,"")</f>
        <v>0.30901228978163836</v>
      </c>
      <c r="N19" s="56">
        <f t="shared" ref="N19:N36" si="2">IF(M19&lt;0.06,K19,IF(M19&gt;0.32,$P$37,MIN(E19:J19)))</f>
        <v>13500</v>
      </c>
      <c r="O19" s="56">
        <f t="shared" ref="O19:O36" si="3">IFERROR(N19*D19,"")</f>
        <v>53014.5</v>
      </c>
      <c r="Q19" s="17"/>
      <c r="R19" s="6" t="s">
        <v>35</v>
      </c>
      <c r="S19" s="47"/>
      <c r="T19" s="8" t="str">
        <f>VLOOKUP(S19,[1]Контрагенты!$A$3:$H$3248,4,FALSE)</f>
        <v>ООО "Сантехресурс+"</v>
      </c>
      <c r="U19" s="48" t="str">
        <f>VLOOKUP(S19,[1]Контрагенты!$A$3:$H$3248,7,FALSE)</f>
        <v/>
      </c>
    </row>
    <row r="20" spans="1:22" ht="45" outlineLevel="1" x14ac:dyDescent="0.25">
      <c r="A20" s="49">
        <v>2</v>
      </c>
      <c r="B20" s="45" t="s">
        <v>43</v>
      </c>
      <c r="C20" s="50" t="s">
        <v>42</v>
      </c>
      <c r="D20" s="51">
        <v>0.13</v>
      </c>
      <c r="E20" s="53"/>
      <c r="F20" s="53">
        <v>10000</v>
      </c>
      <c r="G20" s="54">
        <v>15000</v>
      </c>
      <c r="H20" s="54"/>
      <c r="I20" s="54">
        <v>9900</v>
      </c>
      <c r="J20" s="54">
        <v>13500</v>
      </c>
      <c r="K20" s="55">
        <f t="shared" si="0"/>
        <v>12100</v>
      </c>
      <c r="L20" s="56">
        <f t="shared" si="1"/>
        <v>2214.7234590350099</v>
      </c>
      <c r="M20" s="56">
        <f t="shared" ref="M20:M35" si="4">IFERROR(L20/K20,"")</f>
        <v>0.18303499661446362</v>
      </c>
      <c r="N20" s="56">
        <f t="shared" si="2"/>
        <v>9900</v>
      </c>
      <c r="O20" s="56">
        <f t="shared" si="3"/>
        <v>1287</v>
      </c>
      <c r="Q20" s="17"/>
      <c r="R20" s="6" t="s">
        <v>44</v>
      </c>
      <c r="S20" s="47"/>
      <c r="T20" s="8" t="str">
        <f>VLOOKUP(S20,[1]Контрагенты!$A$3:$H$3248,4,FALSE)</f>
        <v>ООО "Сантехресурс+"</v>
      </c>
      <c r="U20" s="48" t="str">
        <f>VLOOKUP(S20,[1]Контрагенты!$A$3:$H$3248,7,FALSE)</f>
        <v/>
      </c>
    </row>
    <row r="21" spans="1:22" ht="30" outlineLevel="1" x14ac:dyDescent="0.25">
      <c r="A21" s="49">
        <v>3</v>
      </c>
      <c r="B21" s="45" t="s">
        <v>45</v>
      </c>
      <c r="C21" s="50" t="s">
        <v>42</v>
      </c>
      <c r="D21" s="51">
        <v>0.95399999999999996</v>
      </c>
      <c r="E21" s="53"/>
      <c r="F21" s="53">
        <v>10000</v>
      </c>
      <c r="G21" s="54">
        <v>15000</v>
      </c>
      <c r="H21" s="54"/>
      <c r="I21" s="54">
        <v>9900</v>
      </c>
      <c r="J21" s="54">
        <v>13500</v>
      </c>
      <c r="K21" s="55">
        <f t="shared" si="0"/>
        <v>12100</v>
      </c>
      <c r="L21" s="56">
        <f t="shared" si="1"/>
        <v>2214.7234590350099</v>
      </c>
      <c r="M21" s="56">
        <f t="shared" si="4"/>
        <v>0.18303499661446362</v>
      </c>
      <c r="N21" s="56">
        <f t="shared" si="2"/>
        <v>9900</v>
      </c>
      <c r="O21" s="56">
        <f t="shared" si="3"/>
        <v>9444.6</v>
      </c>
      <c r="Q21" s="17"/>
      <c r="R21" s="6" t="s">
        <v>46</v>
      </c>
      <c r="S21" s="47"/>
      <c r="T21" s="8" t="str">
        <f>VLOOKUP(S21,[1]Контрагенты!$A$3:$H$3248,4,FALSE)</f>
        <v>ООО "Сантехресурс+"</v>
      </c>
      <c r="U21" s="48" t="str">
        <f>VLOOKUP(S21,[1]Контрагенты!$A$3:$H$3248,7,FALSE)</f>
        <v/>
      </c>
    </row>
    <row r="22" spans="1:22" ht="30" outlineLevel="1" x14ac:dyDescent="0.25">
      <c r="A22" s="49">
        <v>4</v>
      </c>
      <c r="B22" s="45" t="s">
        <v>47</v>
      </c>
      <c r="C22" s="50" t="s">
        <v>42</v>
      </c>
      <c r="D22" s="51">
        <v>9.0589999999999993</v>
      </c>
      <c r="E22" s="53"/>
      <c r="F22" s="53">
        <v>10000</v>
      </c>
      <c r="G22" s="54">
        <v>15000</v>
      </c>
      <c r="H22" s="54"/>
      <c r="I22" s="54">
        <v>9900</v>
      </c>
      <c r="J22" s="54">
        <v>13500</v>
      </c>
      <c r="K22" s="55">
        <f t="shared" si="0"/>
        <v>12100</v>
      </c>
      <c r="L22" s="56">
        <f t="shared" si="1"/>
        <v>2214.7234590350099</v>
      </c>
      <c r="M22" s="56">
        <f t="shared" si="4"/>
        <v>0.18303499661446362</v>
      </c>
      <c r="N22" s="56">
        <f t="shared" si="2"/>
        <v>9900</v>
      </c>
      <c r="O22" s="56">
        <f t="shared" si="3"/>
        <v>89684.099999999991</v>
      </c>
      <c r="Q22" s="17"/>
      <c r="R22" s="17"/>
      <c r="S22" s="17"/>
      <c r="T22" s="57" t="s">
        <v>48</v>
      </c>
      <c r="U22" s="57" t="s">
        <v>48</v>
      </c>
    </row>
    <row r="23" spans="1:22" ht="30" outlineLevel="1" x14ac:dyDescent="0.25">
      <c r="A23" s="49">
        <v>5</v>
      </c>
      <c r="B23" s="45" t="s">
        <v>49</v>
      </c>
      <c r="C23" s="50" t="s">
        <v>42</v>
      </c>
      <c r="D23" s="51">
        <v>0.625</v>
      </c>
      <c r="E23" s="53"/>
      <c r="F23" s="53">
        <v>30000</v>
      </c>
      <c r="G23" s="54">
        <v>25000</v>
      </c>
      <c r="H23" s="54">
        <v>35000</v>
      </c>
      <c r="I23" s="54">
        <v>21900</v>
      </c>
      <c r="J23" s="54">
        <v>13500</v>
      </c>
      <c r="K23" s="55">
        <f t="shared" si="0"/>
        <v>25080</v>
      </c>
      <c r="L23" s="56">
        <f t="shared" si="1"/>
        <v>7305.1762470182748</v>
      </c>
      <c r="M23" s="56">
        <f t="shared" si="4"/>
        <v>0.29127496997680524</v>
      </c>
      <c r="N23" s="56">
        <f t="shared" si="2"/>
        <v>13500</v>
      </c>
      <c r="O23" s="56">
        <f t="shared" si="3"/>
        <v>8437.5</v>
      </c>
      <c r="Q23" s="17"/>
      <c r="R23" s="17"/>
      <c r="S23" s="17"/>
      <c r="T23" s="57"/>
      <c r="U23" s="57"/>
    </row>
    <row r="24" spans="1:22" ht="30" outlineLevel="1" x14ac:dyDescent="0.25">
      <c r="A24" s="49">
        <v>6</v>
      </c>
      <c r="B24" s="45" t="s">
        <v>50</v>
      </c>
      <c r="C24" s="50" t="s">
        <v>42</v>
      </c>
      <c r="D24" s="51">
        <v>1.3720000000000001</v>
      </c>
      <c r="E24" s="53">
        <v>20000</v>
      </c>
      <c r="F24" s="53">
        <v>30000</v>
      </c>
      <c r="G24" s="54">
        <v>25000</v>
      </c>
      <c r="H24" s="54">
        <v>35000</v>
      </c>
      <c r="I24" s="54">
        <v>21900</v>
      </c>
      <c r="J24" s="54">
        <v>13500</v>
      </c>
      <c r="K24" s="55">
        <f t="shared" si="0"/>
        <v>24233.33</v>
      </c>
      <c r="L24" s="56">
        <f t="shared" si="1"/>
        <v>6932.2114476951401</v>
      </c>
      <c r="M24" s="56">
        <f t="shared" si="4"/>
        <v>0.28606103443873127</v>
      </c>
      <c r="N24" s="56">
        <f t="shared" si="2"/>
        <v>13500</v>
      </c>
      <c r="O24" s="56">
        <f t="shared" si="3"/>
        <v>18522</v>
      </c>
      <c r="Q24" s="17"/>
      <c r="R24" s="17"/>
      <c r="S24" s="58">
        <f>SUMPRODUCT(D19:D33,G19:G33)</f>
        <v>264270</v>
      </c>
      <c r="T24" s="59">
        <f>SUMPRODUCT(D19:D33,H19:H33)</f>
        <v>156975</v>
      </c>
      <c r="U24" s="59">
        <f>SUMPRODUCT(D19:D33,I19:I33)</f>
        <v>284020.19999999995</v>
      </c>
    </row>
    <row r="25" spans="1:22" ht="60" outlineLevel="1" x14ac:dyDescent="0.25">
      <c r="A25" s="49">
        <v>7</v>
      </c>
      <c r="B25" s="45" t="s">
        <v>51</v>
      </c>
      <c r="C25" s="50" t="s">
        <v>42</v>
      </c>
      <c r="D25" s="51">
        <v>1.3720000000000001</v>
      </c>
      <c r="E25" s="53"/>
      <c r="F25" s="53">
        <v>30000</v>
      </c>
      <c r="G25" s="54">
        <v>25000</v>
      </c>
      <c r="H25" s="54">
        <v>35000</v>
      </c>
      <c r="I25" s="54">
        <v>21900</v>
      </c>
      <c r="J25" s="54">
        <v>13500</v>
      </c>
      <c r="K25" s="55">
        <f t="shared" si="0"/>
        <v>25080</v>
      </c>
      <c r="L25" s="56">
        <f t="shared" si="1"/>
        <v>7305.1762470182748</v>
      </c>
      <c r="M25" s="56">
        <f t="shared" si="4"/>
        <v>0.29127496997680524</v>
      </c>
      <c r="N25" s="56">
        <f t="shared" si="2"/>
        <v>13500</v>
      </c>
      <c r="O25" s="56">
        <f t="shared" si="3"/>
        <v>18522</v>
      </c>
      <c r="R25" s="17"/>
      <c r="S25" s="17"/>
      <c r="T25" s="17"/>
      <c r="U25" s="17"/>
    </row>
    <row r="26" spans="1:22" ht="90" outlineLevel="1" x14ac:dyDescent="0.25">
      <c r="A26" s="49">
        <v>8</v>
      </c>
      <c r="B26" s="45" t="s">
        <v>52</v>
      </c>
      <c r="C26" s="50" t="s">
        <v>42</v>
      </c>
      <c r="D26" s="51">
        <v>0.13900000000000001</v>
      </c>
      <c r="E26" s="53"/>
      <c r="F26" s="53">
        <v>10000</v>
      </c>
      <c r="G26" s="54"/>
      <c r="H26" s="54"/>
      <c r="I26" s="54">
        <v>9900</v>
      </c>
      <c r="J26" s="54">
        <v>11500</v>
      </c>
      <c r="K26" s="55">
        <f t="shared" si="0"/>
        <v>10466.67</v>
      </c>
      <c r="L26" s="56">
        <f t="shared" si="1"/>
        <v>731.81661333667159</v>
      </c>
      <c r="M26" s="56">
        <f t="shared" si="4"/>
        <v>6.9918762446572941E-2</v>
      </c>
      <c r="N26" s="56">
        <f t="shared" si="2"/>
        <v>9900</v>
      </c>
      <c r="O26" s="56">
        <f t="shared" si="3"/>
        <v>1376.1000000000001</v>
      </c>
      <c r="R26" s="17"/>
      <c r="S26" s="17"/>
      <c r="T26" s="17"/>
      <c r="U26" s="17"/>
    </row>
    <row r="27" spans="1:22" ht="60" outlineLevel="1" x14ac:dyDescent="0.25">
      <c r="A27" s="49">
        <v>9</v>
      </c>
      <c r="B27" s="45" t="s">
        <v>53</v>
      </c>
      <c r="C27" s="50" t="s">
        <v>42</v>
      </c>
      <c r="D27" s="51">
        <v>0.76500000000000001</v>
      </c>
      <c r="E27" s="53"/>
      <c r="F27" s="53">
        <v>10000</v>
      </c>
      <c r="G27" s="54"/>
      <c r="H27" s="54"/>
      <c r="I27" s="54">
        <v>9900</v>
      </c>
      <c r="J27" s="54">
        <v>13500</v>
      </c>
      <c r="K27" s="55">
        <f t="shared" si="0"/>
        <v>11133.33</v>
      </c>
      <c r="L27" s="56">
        <f t="shared" si="1"/>
        <v>1673.9839372652959</v>
      </c>
      <c r="M27" s="56">
        <f t="shared" si="4"/>
        <v>0.15035788369385403</v>
      </c>
      <c r="N27" s="56">
        <f t="shared" si="2"/>
        <v>9900</v>
      </c>
      <c r="O27" s="56">
        <f t="shared" si="3"/>
        <v>7573.5</v>
      </c>
      <c r="R27" s="17"/>
      <c r="S27" s="17"/>
      <c r="T27" s="17"/>
      <c r="U27" s="17"/>
    </row>
    <row r="28" spans="1:22" ht="60" outlineLevel="1" x14ac:dyDescent="0.25">
      <c r="A28" s="49">
        <v>10</v>
      </c>
      <c r="B28" s="45" t="s">
        <v>54</v>
      </c>
      <c r="C28" s="50" t="s">
        <v>42</v>
      </c>
      <c r="D28" s="51">
        <v>0.317</v>
      </c>
      <c r="E28" s="53"/>
      <c r="F28" s="53">
        <v>5000</v>
      </c>
      <c r="G28" s="54"/>
      <c r="H28" s="54"/>
      <c r="I28" s="54">
        <v>9900</v>
      </c>
      <c r="J28" s="54">
        <v>11500</v>
      </c>
      <c r="K28" s="55">
        <f t="shared" si="0"/>
        <v>8800</v>
      </c>
      <c r="L28" s="56">
        <f t="shared" si="1"/>
        <v>2765.260686927485</v>
      </c>
      <c r="M28" s="56">
        <f t="shared" si="4"/>
        <v>0.31423416896903239</v>
      </c>
      <c r="N28" s="56">
        <f t="shared" si="2"/>
        <v>5000</v>
      </c>
      <c r="O28" s="56">
        <f t="shared" si="3"/>
        <v>1585</v>
      </c>
      <c r="R28" s="17"/>
      <c r="S28" s="17"/>
      <c r="T28" s="17"/>
      <c r="U28" s="17"/>
    </row>
    <row r="29" spans="1:22" ht="75" outlineLevel="1" x14ac:dyDescent="0.25">
      <c r="A29" s="49">
        <v>11</v>
      </c>
      <c r="B29" s="45" t="s">
        <v>55</v>
      </c>
      <c r="C29" s="50" t="s">
        <v>42</v>
      </c>
      <c r="D29" s="51">
        <v>0.26800000000000002</v>
      </c>
      <c r="E29" s="53"/>
      <c r="F29" s="53">
        <v>25000</v>
      </c>
      <c r="G29" s="54">
        <v>25000</v>
      </c>
      <c r="H29" s="54">
        <v>35000</v>
      </c>
      <c r="I29" s="54">
        <v>15900</v>
      </c>
      <c r="J29" s="54" t="s">
        <v>56</v>
      </c>
      <c r="K29" s="55">
        <f t="shared" si="0"/>
        <v>25225</v>
      </c>
      <c r="L29" s="56">
        <f t="shared" si="1"/>
        <v>6756.6171269356382</v>
      </c>
      <c r="M29" s="56">
        <f t="shared" si="4"/>
        <v>0.26785399908565466</v>
      </c>
      <c r="N29" s="56">
        <f t="shared" si="2"/>
        <v>15900</v>
      </c>
      <c r="O29" s="56">
        <f t="shared" si="3"/>
        <v>4261.2</v>
      </c>
      <c r="R29" s="17"/>
      <c r="S29" s="17"/>
      <c r="T29" s="17"/>
      <c r="U29" s="17"/>
    </row>
    <row r="30" spans="1:22" ht="90" outlineLevel="1" x14ac:dyDescent="0.25">
      <c r="A30" s="49">
        <v>12</v>
      </c>
      <c r="B30" s="45" t="s">
        <v>57</v>
      </c>
      <c r="C30" s="50" t="s">
        <v>42</v>
      </c>
      <c r="D30" s="51">
        <v>0.35</v>
      </c>
      <c r="E30" s="53">
        <v>25000</v>
      </c>
      <c r="F30" s="53">
        <v>25000</v>
      </c>
      <c r="G30" s="54">
        <v>25000</v>
      </c>
      <c r="H30" s="54">
        <v>35000</v>
      </c>
      <c r="I30" s="54">
        <v>15900</v>
      </c>
      <c r="J30" s="54">
        <v>13500</v>
      </c>
      <c r="K30" s="55">
        <f t="shared" si="0"/>
        <v>23233.33</v>
      </c>
      <c r="L30" s="56">
        <f t="shared" si="1"/>
        <v>7027.7228807693382</v>
      </c>
      <c r="M30" s="56">
        <f t="shared" si="4"/>
        <v>0.30248452894050648</v>
      </c>
      <c r="N30" s="56">
        <f t="shared" si="2"/>
        <v>13500</v>
      </c>
      <c r="O30" s="56">
        <f t="shared" si="3"/>
        <v>4725</v>
      </c>
      <c r="R30" s="17"/>
      <c r="S30" s="17"/>
      <c r="T30" s="17"/>
      <c r="U30" s="17"/>
    </row>
    <row r="31" spans="1:22" ht="90" outlineLevel="1" x14ac:dyDescent="0.25">
      <c r="A31" s="49">
        <v>13</v>
      </c>
      <c r="B31" s="45" t="s">
        <v>58</v>
      </c>
      <c r="C31" s="50" t="s">
        <v>42</v>
      </c>
      <c r="D31" s="51">
        <v>0.12</v>
      </c>
      <c r="E31" s="53">
        <v>30000</v>
      </c>
      <c r="F31" s="53">
        <v>25000</v>
      </c>
      <c r="G31" s="54">
        <v>25000</v>
      </c>
      <c r="H31" s="54">
        <v>35000</v>
      </c>
      <c r="I31" s="54">
        <v>15900</v>
      </c>
      <c r="J31" s="54">
        <v>13500</v>
      </c>
      <c r="K31" s="55">
        <f t="shared" si="0"/>
        <v>24066.67</v>
      </c>
      <c r="L31" s="56">
        <f t="shared" si="1"/>
        <v>7470.3116103383236</v>
      </c>
      <c r="M31" s="56">
        <f t="shared" si="4"/>
        <v>0.31040071644055134</v>
      </c>
      <c r="N31" s="56">
        <f t="shared" si="2"/>
        <v>13500</v>
      </c>
      <c r="O31" s="56">
        <f t="shared" si="3"/>
        <v>1620</v>
      </c>
      <c r="R31" s="17"/>
      <c r="S31" s="17"/>
      <c r="T31" s="17"/>
      <c r="U31" s="17"/>
    </row>
    <row r="32" spans="1:22" ht="60" outlineLevel="1" x14ac:dyDescent="0.25">
      <c r="A32" s="49">
        <v>14</v>
      </c>
      <c r="B32" s="45" t="s">
        <v>59</v>
      </c>
      <c r="C32" s="50" t="s">
        <v>42</v>
      </c>
      <c r="D32" s="51">
        <v>0.35599999999999998</v>
      </c>
      <c r="E32" s="53">
        <v>40000</v>
      </c>
      <c r="F32" s="53"/>
      <c r="G32" s="54">
        <v>25000</v>
      </c>
      <c r="H32" s="54">
        <v>35000</v>
      </c>
      <c r="I32" s="54"/>
      <c r="J32" s="54"/>
      <c r="K32" s="55">
        <f t="shared" si="0"/>
        <v>33333.33</v>
      </c>
      <c r="L32" s="56">
        <f t="shared" si="1"/>
        <v>6236.0956446232358</v>
      </c>
      <c r="M32" s="56">
        <f t="shared" si="4"/>
        <v>0.18708288804698586</v>
      </c>
      <c r="N32" s="56">
        <f t="shared" si="2"/>
        <v>25000</v>
      </c>
      <c r="O32" s="56">
        <f t="shared" si="3"/>
        <v>8900</v>
      </c>
      <c r="R32" s="17"/>
      <c r="S32" s="17"/>
      <c r="T32" s="17"/>
      <c r="U32" s="17"/>
    </row>
    <row r="33" spans="1:22" ht="45" outlineLevel="1" x14ac:dyDescent="0.25">
      <c r="A33" s="49">
        <v>15</v>
      </c>
      <c r="B33" s="45" t="s">
        <v>60</v>
      </c>
      <c r="C33" s="50" t="s">
        <v>42</v>
      </c>
      <c r="D33" s="51">
        <v>2.1999999999999999E-2</v>
      </c>
      <c r="E33" s="53"/>
      <c r="F33" s="53">
        <v>23000</v>
      </c>
      <c r="G33" s="54">
        <v>25000</v>
      </c>
      <c r="H33" s="54">
        <v>35000</v>
      </c>
      <c r="I33" s="54"/>
      <c r="J33" s="54"/>
      <c r="K33" s="55">
        <f t="shared" si="0"/>
        <v>27666.67</v>
      </c>
      <c r="L33" s="56">
        <f t="shared" si="1"/>
        <v>5249.3385826745407</v>
      </c>
      <c r="M33" s="56">
        <f t="shared" si="4"/>
        <v>0.18973510663460913</v>
      </c>
      <c r="N33" s="56">
        <f t="shared" si="2"/>
        <v>23000</v>
      </c>
      <c r="O33" s="56">
        <f t="shared" si="3"/>
        <v>505.99999999999994</v>
      </c>
      <c r="R33" s="17"/>
      <c r="S33" s="17"/>
      <c r="T33" s="17"/>
      <c r="U33" s="17"/>
    </row>
    <row r="34" spans="1:22" ht="130.5" customHeight="1" outlineLevel="1" x14ac:dyDescent="0.25">
      <c r="A34" s="45">
        <v>16</v>
      </c>
      <c r="B34" s="60" t="s">
        <v>61</v>
      </c>
      <c r="C34" s="45" t="s">
        <v>62</v>
      </c>
      <c r="D34" s="61">
        <f>2*338</f>
        <v>676</v>
      </c>
      <c r="E34" s="53"/>
      <c r="F34" s="53">
        <v>120</v>
      </c>
      <c r="G34" s="53"/>
      <c r="H34" s="54"/>
      <c r="I34" s="54"/>
      <c r="J34" s="54"/>
      <c r="K34" s="55">
        <f t="shared" si="0"/>
        <v>120</v>
      </c>
      <c r="L34" s="56">
        <f t="shared" si="1"/>
        <v>0</v>
      </c>
      <c r="M34" s="56">
        <f>IFERROR(L34/K34,"")</f>
        <v>0</v>
      </c>
      <c r="N34" s="56">
        <f t="shared" si="2"/>
        <v>120</v>
      </c>
      <c r="O34" s="56">
        <f t="shared" si="3"/>
        <v>81120</v>
      </c>
      <c r="P34" s="62"/>
      <c r="Q34" s="17"/>
      <c r="R34" s="17"/>
      <c r="S34" s="17"/>
      <c r="T34" s="17"/>
      <c r="U34" s="17"/>
    </row>
    <row r="35" spans="1:22" ht="47.25" customHeight="1" outlineLevel="1" x14ac:dyDescent="0.25">
      <c r="A35" s="45">
        <v>17</v>
      </c>
      <c r="B35" s="60" t="s">
        <v>63</v>
      </c>
      <c r="C35" s="45" t="s">
        <v>64</v>
      </c>
      <c r="D35" s="61">
        <v>1</v>
      </c>
      <c r="E35" s="53"/>
      <c r="F35" s="53"/>
      <c r="G35" s="53"/>
      <c r="H35" s="53"/>
      <c r="I35" s="53"/>
      <c r="J35" s="54">
        <v>190000</v>
      </c>
      <c r="K35" s="55">
        <f t="shared" si="0"/>
        <v>190000</v>
      </c>
      <c r="L35" s="56">
        <f t="shared" si="1"/>
        <v>0</v>
      </c>
      <c r="M35" s="56">
        <f t="shared" si="4"/>
        <v>0</v>
      </c>
      <c r="N35" s="56">
        <f t="shared" si="2"/>
        <v>190000</v>
      </c>
      <c r="O35" s="56">
        <f t="shared" si="3"/>
        <v>190000</v>
      </c>
      <c r="P35" s="62"/>
      <c r="Q35" s="17"/>
      <c r="R35" s="17"/>
      <c r="S35" s="17"/>
      <c r="T35" s="17"/>
      <c r="U35" s="17"/>
    </row>
    <row r="36" spans="1:22" ht="47.25" customHeight="1" outlineLevel="1" x14ac:dyDescent="0.25">
      <c r="A36" s="45">
        <v>18</v>
      </c>
      <c r="B36" s="60" t="s">
        <v>65</v>
      </c>
      <c r="C36" s="45" t="s">
        <v>64</v>
      </c>
      <c r="D36" s="61">
        <v>1</v>
      </c>
      <c r="E36" s="53"/>
      <c r="F36" s="53"/>
      <c r="G36" s="53"/>
      <c r="H36" s="53"/>
      <c r="I36" s="54">
        <v>31000</v>
      </c>
      <c r="J36" s="54"/>
      <c r="K36" s="55">
        <f t="shared" si="0"/>
        <v>31000</v>
      </c>
      <c r="L36" s="56">
        <f t="shared" si="1"/>
        <v>0</v>
      </c>
      <c r="M36" s="56">
        <f>IFERROR(L36/K36,"")</f>
        <v>0</v>
      </c>
      <c r="N36" s="56">
        <f t="shared" si="2"/>
        <v>31000</v>
      </c>
      <c r="O36" s="56">
        <f t="shared" si="3"/>
        <v>31000</v>
      </c>
      <c r="P36" s="62"/>
      <c r="Q36" s="17"/>
      <c r="R36" s="17"/>
      <c r="S36" s="17"/>
      <c r="T36" s="17"/>
      <c r="U36" s="17"/>
    </row>
    <row r="37" spans="1:22" s="70" customFormat="1" ht="48" customHeight="1" x14ac:dyDescent="0.25">
      <c r="A37" s="63"/>
      <c r="B37" s="64" t="s">
        <v>66</v>
      </c>
      <c r="C37" s="65" t="s">
        <v>67</v>
      </c>
      <c r="D37" s="66">
        <f>SUM(D19:D33)</f>
        <v>19.776000000000003</v>
      </c>
      <c r="E37" s="66">
        <f t="shared" ref="E37:J37" si="5">IFERROR(SUMPRODUCT($D$19:$D$36,E19:E36),"Х")</f>
        <v>54030</v>
      </c>
      <c r="F37" s="66">
        <f t="shared" si="5"/>
        <v>431011</v>
      </c>
      <c r="G37" s="66">
        <f t="shared" si="5"/>
        <v>264270</v>
      </c>
      <c r="H37" s="66">
        <f t="shared" si="5"/>
        <v>156975</v>
      </c>
      <c r="I37" s="66">
        <f t="shared" si="5"/>
        <v>315020.19999999995</v>
      </c>
      <c r="J37" s="66">
        <f t="shared" si="5"/>
        <v>447343</v>
      </c>
      <c r="K37" s="55">
        <f t="shared" si="0"/>
        <v>278108.2</v>
      </c>
      <c r="L37" s="56">
        <f>_xlfn.STDEV.P($E37:$J37)</f>
        <v>140509.76665911882</v>
      </c>
      <c r="M37" s="65" t="s">
        <v>68</v>
      </c>
      <c r="N37" s="65" t="s">
        <v>68</v>
      </c>
      <c r="O37" s="67">
        <f>SUM(O19:O36)</f>
        <v>531578.5</v>
      </c>
      <c r="P37" s="68" t="s">
        <v>69</v>
      </c>
      <c r="Q37" s="17"/>
      <c r="R37" s="69"/>
      <c r="S37" s="17"/>
      <c r="T37" s="17"/>
      <c r="U37" s="69"/>
    </row>
    <row r="38" spans="1:22" ht="27.75" customHeight="1" x14ac:dyDescent="0.25">
      <c r="A38" s="71"/>
      <c r="B38" s="72" t="s">
        <v>70</v>
      </c>
      <c r="C38" s="73"/>
      <c r="D38" s="73"/>
      <c r="E38" s="73">
        <v>46093</v>
      </c>
      <c r="F38" s="73">
        <v>46094</v>
      </c>
      <c r="G38" s="74">
        <v>46099</v>
      </c>
      <c r="H38" s="74">
        <v>46100</v>
      </c>
      <c r="I38" s="74">
        <v>46105</v>
      </c>
      <c r="J38" s="74">
        <v>46168</v>
      </c>
      <c r="K38" s="73"/>
      <c r="L38" s="75"/>
      <c r="M38" s="76"/>
      <c r="N38" s="76"/>
      <c r="O38" s="75"/>
      <c r="Q38" s="17"/>
      <c r="R38" s="17"/>
      <c r="T38" s="17"/>
      <c r="U38" s="17"/>
    </row>
    <row r="39" spans="1:22" x14ac:dyDescent="0.25">
      <c r="A39" s="77"/>
      <c r="B39" s="29"/>
      <c r="C39" s="78"/>
      <c r="D39" s="78"/>
      <c r="E39" s="78"/>
      <c r="F39" s="78"/>
      <c r="G39" s="79"/>
      <c r="H39" s="79"/>
      <c r="I39" s="79"/>
      <c r="J39" s="79"/>
      <c r="K39" s="78"/>
      <c r="L39" s="80"/>
      <c r="M39" s="81"/>
      <c r="N39" s="81"/>
      <c r="O39" s="80"/>
      <c r="Q39" s="17"/>
      <c r="R39" s="17"/>
      <c r="T39" s="17"/>
      <c r="U39" s="17"/>
    </row>
    <row r="40" spans="1:22" ht="15.75" customHeight="1" x14ac:dyDescent="0.25">
      <c r="A40" s="82" t="s">
        <v>71</v>
      </c>
      <c r="B40" s="82"/>
      <c r="C40" s="82"/>
      <c r="D40" s="82"/>
      <c r="E40" s="82"/>
      <c r="F40" s="82"/>
      <c r="G40" s="82"/>
      <c r="H40" s="82"/>
      <c r="I40" s="82"/>
      <c r="J40" s="82"/>
      <c r="K40" s="82"/>
      <c r="L40" s="82"/>
      <c r="M40" s="82"/>
      <c r="N40" s="82"/>
      <c r="O40" s="82"/>
      <c r="Q40" s="17"/>
      <c r="R40" s="17"/>
      <c r="T40" s="17"/>
      <c r="U40" s="17"/>
    </row>
    <row r="41" spans="1:22" s="84" customFormat="1" ht="15.75" customHeight="1" x14ac:dyDescent="0.25">
      <c r="A41" s="83" t="s">
        <v>72</v>
      </c>
      <c r="B41" s="83"/>
      <c r="C41" s="83"/>
      <c r="D41" s="83"/>
      <c r="E41" s="83"/>
      <c r="F41" s="83"/>
      <c r="G41" s="83"/>
      <c r="H41" s="83"/>
      <c r="I41" s="83"/>
      <c r="J41" s="83"/>
      <c r="K41" s="83"/>
      <c r="L41" s="83"/>
      <c r="M41" s="83"/>
      <c r="N41" s="83"/>
      <c r="O41" s="83"/>
    </row>
    <row r="42" spans="1:22" ht="34.5" customHeight="1" x14ac:dyDescent="0.25">
      <c r="A42" s="82" t="s">
        <v>73</v>
      </c>
      <c r="B42" s="82"/>
      <c r="C42" s="82"/>
      <c r="D42" s="82"/>
      <c r="E42" s="82"/>
      <c r="F42" s="82"/>
      <c r="G42" s="82"/>
      <c r="H42" s="82"/>
      <c r="I42" s="82"/>
      <c r="J42" s="82"/>
      <c r="K42" s="82"/>
      <c r="L42" s="82"/>
      <c r="M42" s="82"/>
      <c r="N42" s="82"/>
      <c r="O42" s="82"/>
      <c r="Q42" s="17"/>
      <c r="R42" s="17"/>
      <c r="T42" s="17"/>
      <c r="U42" s="17"/>
    </row>
    <row r="43" spans="1:22" ht="15.75" customHeight="1" x14ac:dyDescent="0.25">
      <c r="A43" s="82" t="s">
        <v>74</v>
      </c>
      <c r="B43" s="82"/>
      <c r="C43" s="82"/>
      <c r="D43" s="82"/>
      <c r="E43" s="82"/>
      <c r="F43" s="82"/>
      <c r="G43" s="82"/>
      <c r="H43" s="82"/>
      <c r="I43" s="82"/>
      <c r="J43" s="82"/>
      <c r="K43" s="82"/>
      <c r="L43" s="82"/>
      <c r="M43" s="82"/>
      <c r="N43" s="82"/>
      <c r="O43" s="82"/>
      <c r="Q43" s="17"/>
      <c r="R43" s="17"/>
      <c r="T43" s="17"/>
      <c r="U43" s="17"/>
    </row>
    <row r="44" spans="1:22" ht="15.75" customHeight="1" x14ac:dyDescent="0.25">
      <c r="A44" s="82" t="s">
        <v>75</v>
      </c>
      <c r="B44" s="82"/>
      <c r="C44" s="82"/>
      <c r="D44" s="82"/>
      <c r="E44" s="82"/>
      <c r="F44" s="82"/>
      <c r="G44" s="82"/>
      <c r="H44" s="82"/>
      <c r="I44" s="82"/>
      <c r="J44" s="82"/>
      <c r="K44" s="82"/>
      <c r="L44" s="82"/>
      <c r="M44" s="82"/>
      <c r="N44" s="82"/>
      <c r="O44" s="82"/>
      <c r="Q44" s="17"/>
      <c r="R44" s="17"/>
      <c r="T44" s="17"/>
      <c r="U44" s="17"/>
    </row>
    <row r="45" spans="1:22" ht="15.75" customHeight="1" x14ac:dyDescent="0.25">
      <c r="A45" s="82" t="s">
        <v>76</v>
      </c>
      <c r="B45" s="82"/>
      <c r="C45" s="82"/>
      <c r="D45" s="82"/>
      <c r="E45" s="82"/>
      <c r="F45" s="82"/>
      <c r="G45" s="82"/>
      <c r="H45" s="82"/>
      <c r="I45" s="82"/>
      <c r="J45" s="82"/>
      <c r="K45" s="82"/>
      <c r="L45" s="82"/>
      <c r="M45" s="82"/>
      <c r="N45" s="82"/>
      <c r="O45" s="82"/>
      <c r="Q45" s="17"/>
      <c r="R45" s="17"/>
      <c r="T45" s="17"/>
      <c r="U45" s="17"/>
    </row>
    <row r="46" spans="1:22" ht="15.75" customHeight="1" x14ac:dyDescent="0.25">
      <c r="A46" s="82" t="s">
        <v>77</v>
      </c>
      <c r="B46" s="82"/>
      <c r="C46" s="82"/>
      <c r="D46" s="82"/>
      <c r="E46" s="82"/>
      <c r="F46" s="82"/>
      <c r="G46" s="82"/>
      <c r="H46" s="82"/>
      <c r="I46" s="82"/>
      <c r="J46" s="82"/>
      <c r="K46" s="82"/>
      <c r="L46" s="82"/>
      <c r="M46" s="82"/>
      <c r="N46" s="82"/>
      <c r="O46" s="82"/>
      <c r="P46" s="77"/>
      <c r="R46" s="17"/>
      <c r="S46" s="17"/>
      <c r="T46" s="17"/>
      <c r="U46" s="17"/>
      <c r="V46" s="17"/>
    </row>
    <row r="47" spans="1:22" ht="15.75" customHeight="1" x14ac:dyDescent="0.25">
      <c r="A47" s="82" t="s">
        <v>78</v>
      </c>
      <c r="B47" s="82"/>
      <c r="C47" s="82"/>
      <c r="D47" s="82"/>
      <c r="E47" s="82"/>
      <c r="F47" s="82"/>
      <c r="G47" s="82"/>
      <c r="H47" s="82"/>
      <c r="I47" s="82"/>
      <c r="J47" s="82"/>
      <c r="K47" s="82"/>
      <c r="L47" s="82"/>
      <c r="M47" s="82"/>
      <c r="N47" s="82"/>
      <c r="O47" s="82"/>
      <c r="P47" s="85"/>
      <c r="R47" s="17"/>
    </row>
    <row r="48" spans="1:22" ht="15.75" customHeight="1" x14ac:dyDescent="0.25">
      <c r="A48" s="86"/>
      <c r="B48" s="86"/>
      <c r="C48" s="86"/>
      <c r="D48" s="86"/>
      <c r="E48" s="86"/>
      <c r="F48" s="86"/>
      <c r="G48" s="86"/>
      <c r="H48" s="86"/>
      <c r="I48" s="86"/>
      <c r="J48" s="86"/>
      <c r="K48" s="86"/>
      <c r="L48" s="86"/>
      <c r="M48" s="86"/>
      <c r="N48" s="86"/>
      <c r="O48" s="86"/>
      <c r="P48" s="85"/>
      <c r="R48" s="17"/>
    </row>
    <row r="49" spans="1:18" ht="15.75" customHeight="1" x14ac:dyDescent="0.25">
      <c r="A49" s="86"/>
      <c r="B49" s="86"/>
      <c r="C49" s="86"/>
      <c r="D49" s="86"/>
      <c r="E49" s="86"/>
      <c r="F49" s="86"/>
      <c r="G49" s="86"/>
      <c r="H49" s="86"/>
      <c r="I49" s="86"/>
      <c r="J49" s="86"/>
      <c r="K49" s="86"/>
      <c r="L49" s="86"/>
      <c r="M49" s="86"/>
      <c r="N49" s="86"/>
      <c r="O49" s="86"/>
      <c r="P49" s="85"/>
      <c r="R49" s="17"/>
    </row>
    <row r="50" spans="1:18" ht="15.75" customHeight="1" x14ac:dyDescent="0.25">
      <c r="A50" s="86"/>
      <c r="B50" s="86"/>
      <c r="C50" s="86"/>
      <c r="D50" s="86"/>
      <c r="E50" s="86"/>
      <c r="F50" s="86"/>
      <c r="G50" s="86"/>
      <c r="H50" s="86"/>
      <c r="I50" s="86"/>
      <c r="J50" s="86"/>
      <c r="K50" s="86"/>
      <c r="L50" s="86"/>
      <c r="M50" s="86"/>
      <c r="N50" s="86"/>
      <c r="O50" s="86"/>
      <c r="P50" s="85"/>
      <c r="R50" s="17"/>
    </row>
    <row r="51" spans="1:18" ht="15.75" customHeight="1" x14ac:dyDescent="0.25">
      <c r="A51" s="86"/>
      <c r="B51" s="86"/>
      <c r="C51" s="86"/>
      <c r="D51" s="86"/>
      <c r="E51" s="86"/>
      <c r="F51" s="86"/>
      <c r="G51" s="86"/>
      <c r="H51" s="86"/>
      <c r="I51" s="86"/>
      <c r="J51" s="86"/>
      <c r="K51" s="86"/>
      <c r="L51" s="86"/>
      <c r="M51" s="86"/>
      <c r="N51" s="86"/>
      <c r="O51" s="86"/>
      <c r="P51" s="85"/>
      <c r="R51" s="17"/>
    </row>
    <row r="52" spans="1:18" ht="15.75" customHeight="1" x14ac:dyDescent="0.25">
      <c r="A52" s="86"/>
      <c r="B52" s="86"/>
      <c r="C52" s="86"/>
      <c r="D52" s="86"/>
      <c r="E52" s="86"/>
      <c r="F52" s="86"/>
      <c r="G52" s="86"/>
      <c r="H52" s="86"/>
      <c r="I52" s="86"/>
      <c r="J52" s="86"/>
      <c r="K52" s="86"/>
      <c r="L52" s="86"/>
      <c r="M52" s="86"/>
      <c r="N52" s="86"/>
      <c r="O52" s="86"/>
      <c r="P52" s="85"/>
      <c r="R52" s="17"/>
    </row>
    <row r="53" spans="1:18" ht="15.75" customHeight="1" x14ac:dyDescent="0.25">
      <c r="A53" s="86"/>
      <c r="B53" s="86"/>
      <c r="C53" s="86"/>
      <c r="D53" s="86"/>
      <c r="E53" s="86"/>
      <c r="F53" s="86"/>
      <c r="G53" s="86"/>
      <c r="H53" s="86"/>
      <c r="I53" s="86"/>
      <c r="J53" s="86"/>
      <c r="K53" s="86"/>
      <c r="L53" s="86"/>
      <c r="M53" s="86"/>
      <c r="N53" s="86"/>
      <c r="O53" s="86"/>
      <c r="P53" s="85"/>
      <c r="R53" s="17"/>
    </row>
    <row r="54" spans="1:18" ht="15.75" customHeight="1" x14ac:dyDescent="0.25">
      <c r="A54" s="86"/>
      <c r="B54" s="86"/>
      <c r="C54" s="86"/>
      <c r="D54" s="86"/>
      <c r="E54" s="86"/>
      <c r="F54" s="86"/>
      <c r="G54" s="86"/>
      <c r="H54" s="86"/>
      <c r="I54" s="86"/>
      <c r="J54" s="86"/>
      <c r="K54" s="86"/>
      <c r="L54" s="86"/>
      <c r="M54" s="86"/>
      <c r="N54" s="86"/>
      <c r="O54" s="86"/>
      <c r="P54" s="85"/>
      <c r="R54" s="17"/>
    </row>
    <row r="55" spans="1:18" ht="15.75" customHeight="1" x14ac:dyDescent="0.25">
      <c r="A55" s="86"/>
      <c r="B55" s="86"/>
      <c r="C55" s="86"/>
      <c r="D55" s="86"/>
      <c r="E55" s="86"/>
      <c r="F55" s="86"/>
      <c r="G55" s="86"/>
      <c r="H55" s="86"/>
      <c r="I55" s="86"/>
      <c r="J55" s="86"/>
      <c r="K55" s="86"/>
      <c r="L55" s="86"/>
      <c r="M55" s="86"/>
      <c r="N55" s="86"/>
      <c r="O55" s="86"/>
      <c r="P55" s="85"/>
      <c r="R55" s="17"/>
    </row>
    <row r="56" spans="1:18" ht="18.75" x14ac:dyDescent="0.3">
      <c r="B56" s="87" t="str">
        <f>[1]ЗАКУПКА!C4</f>
        <v>Главный специалист группы экологии</v>
      </c>
      <c r="C56" s="3"/>
      <c r="D56" s="3"/>
      <c r="E56" s="3"/>
      <c r="F56" s="3"/>
      <c r="G56" s="3"/>
      <c r="H56" s="3"/>
      <c r="I56" s="3"/>
      <c r="J56" s="3"/>
      <c r="K56" s="88"/>
      <c r="L56" s="89"/>
      <c r="M56" s="90" t="str">
        <f>[1]ЗАКУПКА!D4</f>
        <v>Т.Г. Струкова</v>
      </c>
      <c r="N56" s="35"/>
    </row>
    <row r="57" spans="1:18" ht="18.75" x14ac:dyDescent="0.3">
      <c r="B57" s="3"/>
      <c r="C57" s="3"/>
      <c r="D57" s="3"/>
      <c r="E57" s="3"/>
      <c r="F57" s="3"/>
      <c r="G57" s="3"/>
      <c r="H57" s="3"/>
      <c r="I57" s="3"/>
      <c r="J57" s="3"/>
      <c r="K57" s="3"/>
      <c r="L57" s="3"/>
      <c r="M57" s="3"/>
    </row>
    <row r="58" spans="1:18" ht="18.75" x14ac:dyDescent="0.3">
      <c r="B58" s="3"/>
      <c r="C58" s="3"/>
      <c r="D58" s="3"/>
      <c r="E58" s="3"/>
      <c r="F58" s="3"/>
      <c r="G58" s="3"/>
      <c r="H58" s="3"/>
      <c r="I58" s="3"/>
      <c r="J58" s="3"/>
      <c r="K58" s="3"/>
      <c r="L58" s="3"/>
      <c r="M58" s="3"/>
    </row>
    <row r="59" spans="1:18" ht="18.75" x14ac:dyDescent="0.3">
      <c r="B59" s="91" t="str">
        <f>[1]ЗАКУПКА!C77</f>
        <v>Инженер I категории Колесникова О.В.</v>
      </c>
      <c r="C59" s="3"/>
      <c r="D59" s="3"/>
      <c r="E59" s="3"/>
      <c r="F59" s="3"/>
      <c r="G59" s="3"/>
      <c r="H59" s="3"/>
      <c r="I59" s="3"/>
      <c r="J59" s="3"/>
      <c r="K59" s="3"/>
      <c r="L59" s="3"/>
      <c r="M59" s="3"/>
    </row>
    <row r="60" spans="1:18" ht="18.75" x14ac:dyDescent="0.3">
      <c r="B60" s="92" t="str">
        <f>[1]ЗАКУПКА!C78</f>
        <v>68-89</v>
      </c>
      <c r="C60" s="3"/>
      <c r="D60" s="3"/>
      <c r="E60" s="3"/>
      <c r="F60" s="3"/>
      <c r="G60" s="3"/>
      <c r="H60" s="3"/>
      <c r="I60" s="3"/>
      <c r="J60" s="3"/>
      <c r="K60" s="3"/>
      <c r="L60" s="3"/>
      <c r="M60" s="3"/>
    </row>
    <row r="61" spans="1:18" ht="18.75" x14ac:dyDescent="0.3">
      <c r="B61" s="93" t="s">
        <v>79</v>
      </c>
      <c r="C61" s="94">
        <f>[1]ЗАКУПКА!B1</f>
        <v>46107</v>
      </c>
      <c r="D61" s="94"/>
      <c r="E61" s="95"/>
      <c r="F61" s="95"/>
      <c r="G61" s="3"/>
      <c r="H61" s="3"/>
      <c r="I61" s="3"/>
      <c r="J61" s="3"/>
      <c r="K61" s="3"/>
      <c r="L61" s="3"/>
      <c r="M61" s="3"/>
    </row>
    <row r="62" spans="1:18" ht="18.75" x14ac:dyDescent="0.3">
      <c r="B62" s="3"/>
      <c r="C62" s="3"/>
      <c r="D62" s="3"/>
      <c r="E62" s="3"/>
      <c r="F62" s="3"/>
      <c r="G62" s="3"/>
      <c r="H62" s="3"/>
      <c r="I62" s="3"/>
      <c r="J62" s="3"/>
      <c r="K62" s="3"/>
      <c r="L62" s="3"/>
      <c r="M62" s="3"/>
    </row>
    <row r="63" spans="1:18" ht="15.75" customHeight="1" x14ac:dyDescent="0.25"/>
    <row r="65" spans="1:15" outlineLevel="1" x14ac:dyDescent="0.25">
      <c r="A65" s="96" t="s">
        <v>80</v>
      </c>
    </row>
    <row r="66" spans="1:15" ht="170.25" customHeight="1" outlineLevel="1" x14ac:dyDescent="0.25">
      <c r="A66" s="97" t="s">
        <v>81</v>
      </c>
      <c r="B66" s="97"/>
      <c r="C66" s="97"/>
      <c r="D66" s="97"/>
      <c r="E66" s="97"/>
      <c r="F66" s="97"/>
      <c r="G66" s="97"/>
      <c r="H66" s="97"/>
      <c r="I66" s="97"/>
      <c r="J66" s="97"/>
      <c r="K66" s="97"/>
      <c r="L66" s="97"/>
      <c r="M66" s="97"/>
      <c r="N66" s="97"/>
      <c r="O66" s="97"/>
    </row>
    <row r="69" spans="1:15" x14ac:dyDescent="0.25">
      <c r="O69" s="98"/>
    </row>
  </sheetData>
  <mergeCells count="40">
    <mergeCell ref="A47:O47"/>
    <mergeCell ref="C61:D61"/>
    <mergeCell ref="A66:O66"/>
    <mergeCell ref="A41:O41"/>
    <mergeCell ref="A42:O42"/>
    <mergeCell ref="A43:O43"/>
    <mergeCell ref="A44:O44"/>
    <mergeCell ref="A45:O45"/>
    <mergeCell ref="A46:O46"/>
    <mergeCell ref="K16:K17"/>
    <mergeCell ref="L16:L17"/>
    <mergeCell ref="M16:M17"/>
    <mergeCell ref="N16:N17"/>
    <mergeCell ref="O16:O17"/>
    <mergeCell ref="A40:O40"/>
    <mergeCell ref="A11:G11"/>
    <mergeCell ref="H11:O11"/>
    <mergeCell ref="A12:G12"/>
    <mergeCell ref="H12:O12"/>
    <mergeCell ref="A14:O14"/>
    <mergeCell ref="A16:A17"/>
    <mergeCell ref="B16:B17"/>
    <mergeCell ref="C16:C17"/>
    <mergeCell ref="D16:D17"/>
    <mergeCell ref="E16:J16"/>
    <mergeCell ref="A8:G8"/>
    <mergeCell ref="H8:O8"/>
    <mergeCell ref="A9:G9"/>
    <mergeCell ref="H9:O9"/>
    <mergeCell ref="P9:S9"/>
    <mergeCell ref="A10:G10"/>
    <mergeCell ref="H10:O10"/>
    <mergeCell ref="P10:S10"/>
    <mergeCell ref="A1:O1"/>
    <mergeCell ref="A3:O3"/>
    <mergeCell ref="A4:O4"/>
    <mergeCell ref="A6:G6"/>
    <mergeCell ref="H6:O6"/>
    <mergeCell ref="A7:G7"/>
    <mergeCell ref="H7:O7"/>
  </mergeCells>
  <pageMargins left="0.98425196850393704" right="0.23622047244094491" top="0.59055118110236227" bottom="0.74803149606299213" header="0.51181102362204722" footer="0.51181102362204722"/>
  <pageSetup paperSize="9" scale="36"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2026-07-21T08:50:17Z</dcterms:created>
  <dcterms:modified xsi:type="dcterms:W3CDTF">2026-07-21T08:50:50Z</dcterms:modified>
</cp:coreProperties>
</file>