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.uvarova\Desktop\2026\Документация 44-ФЗ\26253 Услуги переводчики Берёзка\"/>
    </mc:Choice>
  </mc:AlternateContent>
  <bookViews>
    <workbookView xWindow="0" yWindow="0" windowWidth="25200" windowHeight="11280"/>
  </bookViews>
  <sheets>
    <sheet name="Расчет НМЦ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H22" i="1" l="1"/>
  <c r="H21" i="1"/>
  <c r="H20" i="1"/>
  <c r="H19" i="1"/>
  <c r="H18" i="1"/>
  <c r="I18" i="1" l="1"/>
  <c r="J19" i="1"/>
  <c r="I19" i="1"/>
  <c r="I21" i="1"/>
  <c r="I22" i="1"/>
  <c r="J18" i="1"/>
  <c r="J22" i="1"/>
  <c r="I20" i="1"/>
  <c r="J21" i="1"/>
  <c r="J20" i="1"/>
  <c r="H15" i="1"/>
  <c r="E23" i="1"/>
  <c r="H16" i="1" l="1"/>
  <c r="H17" i="1"/>
  <c r="G23" i="1"/>
  <c r="F23" i="1"/>
  <c r="I23" i="1" l="1"/>
  <c r="H23" i="1"/>
  <c r="J23" i="1" s="1"/>
  <c r="K23" i="1"/>
  <c r="J17" i="1"/>
  <c r="I17" i="1"/>
  <c r="I16" i="1"/>
  <c r="J16" i="1"/>
  <c r="J15" i="1"/>
  <c r="I15" i="1" l="1"/>
  <c r="B14" i="1" l="1"/>
  <c r="C14" i="1" s="1"/>
  <c r="D14" i="1" s="1"/>
  <c r="F14" i="1" l="1"/>
  <c r="G14" i="1" s="1"/>
  <c r="H14" i="1" s="1"/>
  <c r="I14" i="1" s="1"/>
  <c r="J14" i="1" s="1"/>
  <c r="K14" i="1" s="1"/>
  <c r="E14" i="1"/>
</calcChain>
</file>

<file path=xl/sharedStrings.xml><?xml version="1.0" encoding="utf-8"?>
<sst xmlns="http://schemas.openxmlformats.org/spreadsheetml/2006/main" count="40" uniqueCount="33">
  <si>
    <t xml:space="preserve">Обоснование начальной (максимальной) цены контракта </t>
  </si>
  <si>
    <t>Метод, используемый для определения и обоснования НМЦК:</t>
  </si>
  <si>
    <t>№ п/п</t>
  </si>
  <si>
    <t>Наименование предмета закупки</t>
  </si>
  <si>
    <t>Ед. изм.</t>
  </si>
  <si>
    <t>Количество (объем) закупаемой продукции</t>
  </si>
  <si>
    <t>Коммерческие предложения  
(руб. за единицу продукции)</t>
  </si>
  <si>
    <t>Однородность совокупности значений выявленных цен, используемых в расчете НМЦК</t>
  </si>
  <si>
    <t>НМЦК, руб.</t>
  </si>
  <si>
    <t>Среднее квадратичное отклонение</t>
  </si>
  <si>
    <r>
      <t xml:space="preserve">Коэффициент вариации цен (%)           </t>
    </r>
    <r>
      <rPr>
        <i/>
        <sz val="12"/>
        <color indexed="8"/>
        <rFont val="Times New Roman"/>
        <family val="1"/>
        <charset val="204"/>
      </rPr>
      <t xml:space="preserve">         </t>
    </r>
    <r>
      <rPr>
        <i/>
        <sz val="12"/>
        <color rgb="FFFF0000"/>
        <rFont val="Times New Roman"/>
        <family val="1"/>
        <charset val="204"/>
      </rPr>
      <t>(не должен превышать 33%)</t>
    </r>
  </si>
  <si>
    <t>ИТОГО:</t>
  </si>
  <si>
    <t>Предмет контракта:</t>
  </si>
  <si>
    <t>Порядок формирования НМЦК:</t>
  </si>
  <si>
    <t xml:space="preserve">Средняя арифметическая цена 
(руб. за единицу продукции)     </t>
  </si>
  <si>
    <t xml:space="preserve">При определнии НМЦК Заказчиком применяется Приказ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контракта" </t>
  </si>
  <si>
    <t xml:space="preserve">
Метод сопоставимых рыночных цен (анализ рынка) </t>
  </si>
  <si>
    <t>усл. ед</t>
  </si>
  <si>
    <t>Оформление возврата авиабилетов</t>
  </si>
  <si>
    <t>Оформление дополнительного багажа</t>
  </si>
  <si>
    <t>Оформление железнодорожных билетов</t>
  </si>
  <si>
    <t>Оказание услуг по организации встреч и сопровождению делегаций иностранных государств (гостиничное обслуживание)</t>
  </si>
  <si>
    <t>Оказание услуг по организации встреч и сопровождению делегаций иностранных государств (транспортное обслуживание: авиа и ж/д билеты с перемещением по территории РФ)</t>
  </si>
  <si>
    <t xml:space="preserve">Оказание услуг по организации встреч и сопровождению делегаций иностранных государств (гостиничное, транспортное обслуживание: авиабилеты и ж/д билеты) </t>
  </si>
  <si>
    <t>Оформление обмена авиабилетов</t>
  </si>
  <si>
    <t xml:space="preserve">КП №1 вх.853 /КС-вх от 20.05.2026 на запрос №0373100072426000066 от 18.05.2026г.   </t>
  </si>
  <si>
    <t xml:space="preserve">КП №2 вх.854 /КС-вх от 20.05.2026 на запрос №0373100072426000066 от 18.05.2026г.   </t>
  </si>
  <si>
    <t xml:space="preserve">КП №3 вх.855 /КС-вх от 20.05.2026 на запрос №0373100072426000066 от 18.05.2026г.   </t>
  </si>
  <si>
    <t xml:space="preserve"> Оформление дополнительных услуг авиакомпаний</t>
  </si>
  <si>
    <t xml:space="preserve"> Оформление возврата железнодорожных проездных документов</t>
  </si>
  <si>
    <t>Сумма начальных (максимальных) цен за единицу товара  составляет 3 466,00 (Три тысячи четыреста шестьдесят шесть) рублей</t>
  </si>
  <si>
    <t>Максимальное значение  цены контракта составляет: 57 358 (Пятьдесят семь тысяч триста пятьдесят восемь) рублей 19 копеек.</t>
  </si>
  <si>
    <t>ИКЗ 261770305686777030100100150000000244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</si>
</sst>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Border="1"/>
    <xf numFmtId="0" fontId="4" fillId="0" borderId="0" xfId="0" applyFont="1" applyFill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left" vertical="top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 applyProtection="1">
      <alignment horizontal="center" vertical="top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4" fontId="3" fillId="0" borderId="2" xfId="0" applyNumberFormat="1" applyFont="1" applyBorder="1" applyAlignment="1" applyProtection="1">
      <alignment horizontal="center" vertical="center"/>
    </xf>
    <xf numFmtId="0" fontId="7" fillId="0" borderId="0" xfId="0" applyFont="1" applyAlignment="1"/>
    <xf numFmtId="4" fontId="2" fillId="0" borderId="2" xfId="0" applyNumberFormat="1" applyFont="1" applyBorder="1" applyAlignment="1" applyProtection="1">
      <alignment horizontal="center" vertical="center"/>
    </xf>
    <xf numFmtId="3" fontId="1" fillId="0" borderId="0" xfId="0" applyNumberFormat="1" applyFont="1" applyAlignment="1">
      <alignment vertical="center"/>
    </xf>
    <xf numFmtId="0" fontId="10" fillId="0" borderId="0" xfId="0" applyFont="1"/>
    <xf numFmtId="4" fontId="10" fillId="0" borderId="0" xfId="0" applyNumberFormat="1" applyFont="1"/>
    <xf numFmtId="4" fontId="11" fillId="0" borderId="0" xfId="0" applyNumberFormat="1" applyFont="1"/>
    <xf numFmtId="4" fontId="10" fillId="0" borderId="0" xfId="0" applyNumberFormat="1" applyFont="1" applyFill="1"/>
    <xf numFmtId="0" fontId="10" fillId="0" borderId="0" xfId="0" applyFont="1" applyFill="1"/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9" fillId="0" borderId="1" xfId="0" applyFont="1" applyBorder="1"/>
    <xf numFmtId="164" fontId="13" fillId="0" borderId="2" xfId="0" applyNumberFormat="1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</xf>
    <xf numFmtId="0" fontId="3" fillId="0" borderId="1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right" vertical="center" wrapText="1"/>
    </xf>
    <xf numFmtId="0" fontId="3" fillId="0" borderId="0" xfId="0" applyFont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4" fontId="8" fillId="0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9" fillId="0" borderId="0" xfId="0" applyFont="1" applyAlignment="1"/>
    <xf numFmtId="0" fontId="12" fillId="0" borderId="0" xfId="0" applyFont="1" applyAlignment="1"/>
    <xf numFmtId="0" fontId="2" fillId="2" borderId="2" xfId="0" applyFont="1" applyFill="1" applyBorder="1" applyAlignment="1" applyProtection="1">
      <alignment horizontal="center" vertical="center" wrapText="1"/>
    </xf>
    <xf numFmtId="2" fontId="2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4" fontId="9" fillId="0" borderId="2" xfId="0" applyNumberFormat="1" applyFont="1" applyFill="1" applyBorder="1" applyAlignment="1" applyProtection="1">
      <alignment horizontal="center" vertical="center"/>
      <protection locked="0"/>
    </xf>
    <xf numFmtId="4" fontId="8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3"/>
  <sheetViews>
    <sheetView tabSelected="1" view="pageBreakPreview" zoomScaleNormal="70" zoomScaleSheetLayoutView="100" zoomScalePageLayoutView="70" workbookViewId="0">
      <selection activeCell="J27" sqref="J27"/>
    </sheetView>
  </sheetViews>
  <sheetFormatPr defaultColWidth="9.140625" defaultRowHeight="12.75" x14ac:dyDescent="0.2"/>
  <cols>
    <col min="1" max="1" width="5.7109375" style="1" customWidth="1"/>
    <col min="2" max="2" width="43.85546875" style="1" customWidth="1"/>
    <col min="3" max="3" width="12.7109375" style="1" customWidth="1"/>
    <col min="4" max="4" width="15.7109375" style="1" customWidth="1"/>
    <col min="5" max="5" width="16.7109375" style="1" customWidth="1"/>
    <col min="6" max="6" width="15.85546875" style="1" customWidth="1"/>
    <col min="7" max="7" width="17.5703125" style="1" customWidth="1"/>
    <col min="8" max="8" width="11.7109375" style="1" customWidth="1"/>
    <col min="9" max="9" width="8.5703125" style="1" customWidth="1"/>
    <col min="10" max="10" width="12.7109375" style="1" customWidth="1"/>
    <col min="11" max="11" width="17.28515625" style="1" customWidth="1"/>
    <col min="12" max="12" width="9.140625" style="1" hidden="1" customWidth="1"/>
    <col min="13" max="16383" width="0" style="1" hidden="1" customWidth="1"/>
    <col min="16384" max="16384" width="0.85546875" style="1" hidden="1" customWidth="1"/>
  </cols>
  <sheetData>
    <row r="1" spans="1:11" ht="26.25" customHeight="1" x14ac:dyDescent="0.25">
      <c r="G1" s="50" t="s">
        <v>32</v>
      </c>
      <c r="H1" s="50"/>
      <c r="I1" s="50"/>
      <c r="J1" s="50"/>
      <c r="K1" s="50"/>
    </row>
    <row r="2" spans="1:11" s="2" customFormat="1" ht="17.25" customHeight="1" x14ac:dyDescent="0.2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s="2" customFormat="1" ht="16.5" customHeight="1" x14ac:dyDescent="0.2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2" customFormat="1" ht="1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s="2" customFormat="1" ht="45" customHeight="1" x14ac:dyDescent="0.25">
      <c r="A5" s="31" t="s">
        <v>12</v>
      </c>
      <c r="B5" s="31"/>
      <c r="C5" s="31"/>
      <c r="D5" s="32" t="s">
        <v>23</v>
      </c>
      <c r="E5" s="36"/>
      <c r="F5" s="36"/>
      <c r="G5" s="36"/>
      <c r="H5" s="36"/>
      <c r="I5" s="36"/>
      <c r="J5" s="36"/>
      <c r="K5" s="36"/>
    </row>
    <row r="6" spans="1:11" s="2" customFormat="1" ht="15.75" customHeight="1" x14ac:dyDescent="0.25">
      <c r="A6" s="3"/>
      <c r="B6" s="3"/>
      <c r="C6" s="3"/>
      <c r="D6" s="4"/>
      <c r="E6" s="5"/>
      <c r="F6" s="5"/>
      <c r="G6" s="5"/>
      <c r="H6" s="5"/>
      <c r="I6" s="5"/>
      <c r="J6" s="5"/>
      <c r="K6" s="5"/>
    </row>
    <row r="7" spans="1:11" s="2" customFormat="1" ht="33.75" customHeight="1" x14ac:dyDescent="0.2">
      <c r="A7" s="31" t="s">
        <v>1</v>
      </c>
      <c r="B7" s="31"/>
      <c r="C7" s="31"/>
      <c r="D7" s="32" t="s">
        <v>16</v>
      </c>
      <c r="E7" s="32"/>
      <c r="F7" s="32"/>
      <c r="G7" s="32"/>
      <c r="H7" s="32"/>
      <c r="I7" s="32"/>
      <c r="J7" s="32"/>
      <c r="K7" s="32"/>
    </row>
    <row r="8" spans="1:11" s="2" customFormat="1" ht="18.75" customHeight="1" x14ac:dyDescent="0.2">
      <c r="A8" s="3"/>
      <c r="B8" s="3"/>
      <c r="C8" s="3"/>
      <c r="D8" s="6"/>
      <c r="E8" s="6"/>
      <c r="F8" s="6"/>
      <c r="G8" s="6"/>
      <c r="H8" s="6"/>
      <c r="I8" s="6"/>
      <c r="J8" s="6"/>
      <c r="K8" s="6"/>
    </row>
    <row r="9" spans="1:11" s="2" customFormat="1" ht="36.75" customHeight="1" x14ac:dyDescent="0.2">
      <c r="A9" s="31" t="s">
        <v>13</v>
      </c>
      <c r="B9" s="31"/>
      <c r="C9" s="31"/>
      <c r="D9" s="32" t="s">
        <v>15</v>
      </c>
      <c r="E9" s="32"/>
      <c r="F9" s="32"/>
      <c r="G9" s="32"/>
      <c r="H9" s="32"/>
      <c r="I9" s="32"/>
      <c r="J9" s="32"/>
      <c r="K9" s="32"/>
    </row>
    <row r="10" spans="1:11" s="2" customFormat="1" ht="15" customHeight="1" x14ac:dyDescent="0.2">
      <c r="A10" s="3"/>
      <c r="B10" s="3"/>
      <c r="C10" s="3"/>
      <c r="D10" s="4"/>
      <c r="E10" s="4"/>
      <c r="F10" s="4"/>
      <c r="G10" s="4"/>
      <c r="H10" s="4"/>
      <c r="I10" s="4"/>
      <c r="J10" s="4"/>
      <c r="K10" s="4"/>
    </row>
    <row r="11" spans="1:11" s="10" customFormat="1" ht="15.75" x14ac:dyDescent="0.2">
      <c r="A11" s="7"/>
      <c r="B11" s="7"/>
      <c r="C11" s="7"/>
      <c r="D11" s="8"/>
      <c r="E11" s="9"/>
      <c r="F11" s="9"/>
      <c r="G11" s="9"/>
      <c r="H11" s="9"/>
      <c r="I11" s="9"/>
      <c r="J11" s="9"/>
      <c r="K11" s="9"/>
    </row>
    <row r="12" spans="1:11" s="11" customFormat="1" ht="63.75" customHeight="1" x14ac:dyDescent="0.25">
      <c r="A12" s="42" t="s">
        <v>2</v>
      </c>
      <c r="B12" s="42" t="s">
        <v>3</v>
      </c>
      <c r="C12" s="42" t="s">
        <v>4</v>
      </c>
      <c r="D12" s="42" t="s">
        <v>5</v>
      </c>
      <c r="E12" s="42" t="s">
        <v>6</v>
      </c>
      <c r="F12" s="42"/>
      <c r="G12" s="42"/>
      <c r="H12" s="43" t="s">
        <v>7</v>
      </c>
      <c r="I12" s="43"/>
      <c r="J12" s="43"/>
      <c r="K12" s="42" t="s">
        <v>8</v>
      </c>
    </row>
    <row r="13" spans="1:11" s="11" customFormat="1" ht="119.25" customHeight="1" x14ac:dyDescent="0.25">
      <c r="A13" s="42"/>
      <c r="B13" s="42"/>
      <c r="C13" s="42"/>
      <c r="D13" s="42"/>
      <c r="E13" s="28" t="s">
        <v>25</v>
      </c>
      <c r="F13" s="29" t="s">
        <v>26</v>
      </c>
      <c r="G13" s="29" t="s">
        <v>27</v>
      </c>
      <c r="H13" s="12" t="s">
        <v>14</v>
      </c>
      <c r="I13" s="12" t="s">
        <v>9</v>
      </c>
      <c r="J13" s="12" t="s">
        <v>10</v>
      </c>
      <c r="K13" s="44"/>
    </row>
    <row r="14" spans="1:11" ht="21" customHeight="1" x14ac:dyDescent="0.2">
      <c r="A14" s="13">
        <v>1</v>
      </c>
      <c r="B14" s="13">
        <f>A14+1</f>
        <v>2</v>
      </c>
      <c r="C14" s="13">
        <f t="shared" ref="C14:J14" si="0">B14+1</f>
        <v>3</v>
      </c>
      <c r="D14" s="13">
        <f t="shared" si="0"/>
        <v>4</v>
      </c>
      <c r="E14" s="13">
        <f t="shared" si="0"/>
        <v>5</v>
      </c>
      <c r="F14" s="13">
        <f t="shared" si="0"/>
        <v>6</v>
      </c>
      <c r="G14" s="13">
        <f t="shared" si="0"/>
        <v>7</v>
      </c>
      <c r="H14" s="13">
        <f>G14+1</f>
        <v>8</v>
      </c>
      <c r="I14" s="13">
        <f t="shared" si="0"/>
        <v>9</v>
      </c>
      <c r="J14" s="13">
        <f t="shared" si="0"/>
        <v>10</v>
      </c>
      <c r="K14" s="13">
        <f>J14+1</f>
        <v>11</v>
      </c>
    </row>
    <row r="15" spans="1:11" s="16" customFormat="1" ht="84" customHeight="1" x14ac:dyDescent="0.2">
      <c r="A15" s="13">
        <v>1</v>
      </c>
      <c r="B15" s="30" t="s">
        <v>22</v>
      </c>
      <c r="C15" s="46" t="s">
        <v>17</v>
      </c>
      <c r="D15" s="46">
        <v>1</v>
      </c>
      <c r="E15" s="47">
        <v>976</v>
      </c>
      <c r="F15" s="47">
        <v>1100</v>
      </c>
      <c r="G15" s="47">
        <v>1000</v>
      </c>
      <c r="H15" s="14">
        <f>ROUND(AVERAGE(E15:G15),2)</f>
        <v>1025.33</v>
      </c>
      <c r="I15" s="15">
        <f>SQRT(((SUM((POWER(E15-H15,2)),(POWER(F15-H15,2)),(POWER(G15-H15,2)))/(COLUMNS(E15:G15)-1))))</f>
        <v>65.767266554114897</v>
      </c>
      <c r="J15" s="15">
        <f>ROUND(STDEV(E15,F15,G15)/H15*100,2)</f>
        <v>6.41</v>
      </c>
      <c r="K15" s="48">
        <v>976</v>
      </c>
    </row>
    <row r="16" spans="1:11" s="16" customFormat="1" ht="15.75" x14ac:dyDescent="0.2">
      <c r="A16" s="13">
        <v>2</v>
      </c>
      <c r="B16" s="30" t="s">
        <v>24</v>
      </c>
      <c r="C16" s="46" t="s">
        <v>17</v>
      </c>
      <c r="D16" s="46">
        <v>1</v>
      </c>
      <c r="E16" s="47">
        <v>732</v>
      </c>
      <c r="F16" s="47">
        <v>915</v>
      </c>
      <c r="G16" s="47">
        <v>862</v>
      </c>
      <c r="H16" s="14">
        <f t="shared" ref="H16:H23" si="1">ROUND(AVERAGE(E16:G16),2)</f>
        <v>836.33</v>
      </c>
      <c r="I16" s="15">
        <f t="shared" ref="I16:I17" si="2">SQRT(((SUM((POWER(E16-H16,2)),(POWER(F16-H16,2)),(POWER(G16-H16,2)))/(COLUMNS(E16:G16)-1))))</f>
        <v>94.161209369888624</v>
      </c>
      <c r="J16" s="15">
        <f t="shared" ref="J16:J17" si="3">ROUND(STDEV(E16,F16,G16)/H16*100,2)</f>
        <v>11.26</v>
      </c>
      <c r="K16" s="48">
        <v>732</v>
      </c>
    </row>
    <row r="17" spans="1:13" s="16" customFormat="1" ht="15.75" x14ac:dyDescent="0.2">
      <c r="A17" s="13">
        <v>3</v>
      </c>
      <c r="B17" s="30" t="s">
        <v>18</v>
      </c>
      <c r="C17" s="46" t="s">
        <v>17</v>
      </c>
      <c r="D17" s="46">
        <v>1</v>
      </c>
      <c r="E17" s="47">
        <v>427</v>
      </c>
      <c r="F17" s="47">
        <v>533</v>
      </c>
      <c r="G17" s="47">
        <v>502</v>
      </c>
      <c r="H17" s="14">
        <f t="shared" si="1"/>
        <v>487.33</v>
      </c>
      <c r="I17" s="15">
        <f t="shared" si="2"/>
        <v>54.500764673534633</v>
      </c>
      <c r="J17" s="15">
        <f t="shared" si="3"/>
        <v>11.18</v>
      </c>
      <c r="K17" s="48">
        <v>427</v>
      </c>
    </row>
    <row r="18" spans="1:13" s="16" customFormat="1" ht="15.75" x14ac:dyDescent="0.2">
      <c r="A18" s="13">
        <v>4</v>
      </c>
      <c r="B18" s="30" t="s">
        <v>19</v>
      </c>
      <c r="C18" s="46" t="s">
        <v>17</v>
      </c>
      <c r="D18" s="46">
        <v>1</v>
      </c>
      <c r="E18" s="47">
        <v>366</v>
      </c>
      <c r="F18" s="47">
        <v>457</v>
      </c>
      <c r="G18" s="47">
        <v>435</v>
      </c>
      <c r="H18" s="14">
        <f t="shared" ref="H18:H22" si="4">ROUND(AVERAGE(E18:G18),2)</f>
        <v>419.33</v>
      </c>
      <c r="I18" s="15">
        <f t="shared" ref="I18:I22" si="5">SQRT(((SUM((POWER(E18-H18,2)),(POWER(F18-H18,2)),(POWER(G18-H18,2)))/(COLUMNS(E18:G18)-1))))</f>
        <v>47.4798204503766</v>
      </c>
      <c r="J18" s="15">
        <f t="shared" ref="J18:J22" si="6">ROUND(STDEV(E18,F18,G18)/H18*100,2)</f>
        <v>11.32</v>
      </c>
      <c r="K18" s="48">
        <v>366</v>
      </c>
    </row>
    <row r="19" spans="1:13" s="16" customFormat="1" ht="31.5" x14ac:dyDescent="0.2">
      <c r="A19" s="13">
        <v>5</v>
      </c>
      <c r="B19" s="30" t="s">
        <v>28</v>
      </c>
      <c r="C19" s="46" t="s">
        <v>17</v>
      </c>
      <c r="D19" s="46">
        <v>1</v>
      </c>
      <c r="E19" s="47">
        <v>366</v>
      </c>
      <c r="F19" s="47">
        <v>457</v>
      </c>
      <c r="G19" s="47">
        <v>435</v>
      </c>
      <c r="H19" s="14">
        <f t="shared" si="4"/>
        <v>419.33</v>
      </c>
      <c r="I19" s="15">
        <f t="shared" si="5"/>
        <v>47.4798204503766</v>
      </c>
      <c r="J19" s="15">
        <f t="shared" si="6"/>
        <v>11.32</v>
      </c>
      <c r="K19" s="48">
        <v>366</v>
      </c>
    </row>
    <row r="20" spans="1:13" s="16" customFormat="1" ht="15.75" x14ac:dyDescent="0.2">
      <c r="A20" s="13">
        <v>6</v>
      </c>
      <c r="B20" s="30" t="s">
        <v>20</v>
      </c>
      <c r="C20" s="46" t="s">
        <v>17</v>
      </c>
      <c r="D20" s="46">
        <v>1</v>
      </c>
      <c r="E20" s="47">
        <v>305</v>
      </c>
      <c r="F20" s="47">
        <v>382</v>
      </c>
      <c r="G20" s="47">
        <v>359</v>
      </c>
      <c r="H20" s="14">
        <f t="shared" si="4"/>
        <v>348.67</v>
      </c>
      <c r="I20" s="15">
        <f t="shared" si="5"/>
        <v>39.526362721606446</v>
      </c>
      <c r="J20" s="15">
        <f t="shared" si="6"/>
        <v>11.34</v>
      </c>
      <c r="K20" s="48">
        <v>305</v>
      </c>
    </row>
    <row r="21" spans="1:13" s="16" customFormat="1" ht="31.5" x14ac:dyDescent="0.2">
      <c r="A21" s="13">
        <v>7</v>
      </c>
      <c r="B21" s="30" t="s">
        <v>29</v>
      </c>
      <c r="C21" s="46" t="s">
        <v>17</v>
      </c>
      <c r="D21" s="46">
        <v>1</v>
      </c>
      <c r="E21" s="47">
        <v>244</v>
      </c>
      <c r="F21" s="47">
        <v>305</v>
      </c>
      <c r="G21" s="47">
        <v>287</v>
      </c>
      <c r="H21" s="14">
        <f t="shared" si="4"/>
        <v>278.67</v>
      </c>
      <c r="I21" s="15">
        <f t="shared" si="5"/>
        <v>31.342197593659574</v>
      </c>
      <c r="J21" s="15">
        <f t="shared" si="6"/>
        <v>11.25</v>
      </c>
      <c r="K21" s="48">
        <v>244</v>
      </c>
    </row>
    <row r="22" spans="1:13" s="16" customFormat="1" ht="47.25" x14ac:dyDescent="0.2">
      <c r="A22" s="13">
        <v>8</v>
      </c>
      <c r="B22" s="30" t="s">
        <v>21</v>
      </c>
      <c r="C22" s="46" t="s">
        <v>17</v>
      </c>
      <c r="D22" s="46">
        <v>1</v>
      </c>
      <c r="E22" s="47">
        <v>50</v>
      </c>
      <c r="F22" s="47">
        <v>63</v>
      </c>
      <c r="G22" s="47">
        <v>60</v>
      </c>
      <c r="H22" s="14">
        <f t="shared" si="4"/>
        <v>57.67</v>
      </c>
      <c r="I22" s="15">
        <f t="shared" si="5"/>
        <v>6.8068605098092023</v>
      </c>
      <c r="J22" s="15">
        <f t="shared" si="6"/>
        <v>11.8</v>
      </c>
      <c r="K22" s="48">
        <v>50</v>
      </c>
    </row>
    <row r="23" spans="1:13" s="11" customFormat="1" ht="37.5" customHeight="1" x14ac:dyDescent="0.25">
      <c r="A23" s="13"/>
      <c r="B23" s="37" t="s">
        <v>11</v>
      </c>
      <c r="C23" s="37"/>
      <c r="D23" s="46">
        <f>SUM(D15:D22)</f>
        <v>8</v>
      </c>
      <c r="E23" s="48">
        <f>SUMPRODUCT(D15:D22,E15:E22)</f>
        <v>3466</v>
      </c>
      <c r="F23" s="48">
        <f>SUMPRODUCT(D15:D22,F15:F22)</f>
        <v>4212</v>
      </c>
      <c r="G23" s="48">
        <f>SUMPRODUCT(D15:D22,G15:G22)</f>
        <v>3940</v>
      </c>
      <c r="H23" s="27">
        <f t="shared" si="1"/>
        <v>3872.67</v>
      </c>
      <c r="I23" s="17">
        <f>SQRT(VAR(E23:G23))</f>
        <v>377.5305727134338</v>
      </c>
      <c r="J23" s="17">
        <f t="shared" ref="J23" si="7">ROUND(STDEV(E23,F23,G23)/H23*100,2)</f>
        <v>9.75</v>
      </c>
      <c r="K23" s="45">
        <f>SUM(K15:K22)</f>
        <v>3466</v>
      </c>
      <c r="M23" s="18"/>
    </row>
    <row r="24" spans="1:13" ht="16.5" customHeight="1" x14ac:dyDescent="0.2"/>
    <row r="25" spans="1:13" s="2" customFormat="1" ht="31.5" customHeight="1" x14ac:dyDescent="0.2">
      <c r="A25" s="49" t="s">
        <v>30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1:13" s="2" customFormat="1" ht="33.75" customHeight="1" x14ac:dyDescent="0.2">
      <c r="A26" s="49" t="s">
        <v>31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1:13" ht="39" customHeight="1" x14ac:dyDescent="0.25">
      <c r="B27" s="25"/>
      <c r="C27" s="38"/>
      <c r="D27" s="39"/>
      <c r="E27" s="26"/>
      <c r="F27" s="26"/>
      <c r="G27" s="40"/>
      <c r="H27" s="41"/>
    </row>
    <row r="28" spans="1:13" ht="12" customHeight="1" x14ac:dyDescent="0.2">
      <c r="B28" s="24"/>
      <c r="D28" s="20"/>
      <c r="E28" s="20"/>
      <c r="F28" s="19"/>
      <c r="G28" s="19"/>
      <c r="H28" s="19"/>
    </row>
    <row r="29" spans="1:13" ht="10.5" customHeight="1" x14ac:dyDescent="0.2">
      <c r="D29" s="19"/>
      <c r="E29" s="22"/>
      <c r="F29" s="22"/>
      <c r="G29" s="22"/>
      <c r="H29" s="22"/>
    </row>
    <row r="30" spans="1:13" ht="13.5" customHeight="1" x14ac:dyDescent="0.2">
      <c r="D30" s="19"/>
      <c r="E30" s="22"/>
      <c r="F30" s="22"/>
      <c r="G30" s="23"/>
      <c r="H30" s="23"/>
    </row>
    <row r="31" spans="1:13" x14ac:dyDescent="0.2">
      <c r="D31" s="19"/>
      <c r="E31" s="19"/>
      <c r="F31" s="19"/>
      <c r="G31" s="19"/>
      <c r="H31" s="19"/>
    </row>
    <row r="32" spans="1:13" x14ac:dyDescent="0.2">
      <c r="D32" s="19"/>
      <c r="E32" s="19"/>
      <c r="F32" s="19"/>
      <c r="G32" s="19"/>
      <c r="H32" s="19"/>
    </row>
    <row r="33" spans="11:11" ht="15.75" x14ac:dyDescent="0.25">
      <c r="K33" s="21"/>
    </row>
  </sheetData>
  <mergeCells count="21">
    <mergeCell ref="G1:K1"/>
    <mergeCell ref="B23:C23"/>
    <mergeCell ref="C27:D27"/>
    <mergeCell ref="G27:H27"/>
    <mergeCell ref="A9:C9"/>
    <mergeCell ref="D9:K9"/>
    <mergeCell ref="A12:A13"/>
    <mergeCell ref="B12:B13"/>
    <mergeCell ref="C12:C13"/>
    <mergeCell ref="D12:D13"/>
    <mergeCell ref="E12:G12"/>
    <mergeCell ref="H12:J12"/>
    <mergeCell ref="K12:K13"/>
    <mergeCell ref="A25:K25"/>
    <mergeCell ref="A26:K26"/>
    <mergeCell ref="A7:C7"/>
    <mergeCell ref="D7:K7"/>
    <mergeCell ref="A2:K2"/>
    <mergeCell ref="A3:K4"/>
    <mergeCell ref="A5:C5"/>
    <mergeCell ref="D5:K5"/>
  </mergeCells>
  <conditionalFormatting sqref="J15:J17 J23">
    <cfRule type="cellIs" dxfId="1" priority="5" operator="greaterThan">
      <formula>33</formula>
    </cfRule>
  </conditionalFormatting>
  <conditionalFormatting sqref="J18:J22">
    <cfRule type="cellIs" dxfId="0" priority="3" operator="greaterThan">
      <formula>33</formula>
    </cfRule>
  </conditionalFormatting>
  <pageMargins left="1" right="1" top="1" bottom="1" header="0.5" footer="0.5"/>
  <pageSetup paperSize="9" scale="6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НМЦ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Климовская  Наталия Владимировна</dc:creator>
  <cp:lastModifiedBy>Уварова Ольга Григорьевна</cp:lastModifiedBy>
  <cp:lastPrinted>2026-05-20T06:37:16Z</cp:lastPrinted>
  <dcterms:created xsi:type="dcterms:W3CDTF">2026-02-12T07:57:23Z</dcterms:created>
  <dcterms:modified xsi:type="dcterms:W3CDTF">2026-05-25T10:33:34Z</dcterms:modified>
</cp:coreProperties>
</file>