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harulidze_ng\Desktop\64-р\пакеты\"/>
    </mc:Choice>
  </mc:AlternateContent>
  <bookViews>
    <workbookView xWindow="0" yWindow="0" windowWidth="28800" windowHeight="12435"/>
  </bookViews>
  <sheets>
    <sheet name="Расчет цены" sheetId="2" r:id="rId1"/>
  </sheets>
  <calcPr calcId="152511"/>
</workbook>
</file>

<file path=xl/calcChain.xml><?xml version="1.0" encoding="utf-8"?>
<calcChain xmlns="http://schemas.openxmlformats.org/spreadsheetml/2006/main">
  <c r="G12" i="2" l="1"/>
  <c r="F12" i="2"/>
  <c r="E12" i="2"/>
  <c r="I11" i="2" l="1"/>
  <c r="J11" i="2" s="1"/>
  <c r="K11" i="2" s="1"/>
  <c r="L11" i="2"/>
  <c r="M11" i="2" s="1"/>
  <c r="N11" i="2" s="1"/>
  <c r="L10" i="2"/>
  <c r="M10" i="2" s="1"/>
  <c r="N10" i="2" s="1"/>
  <c r="I10" i="2"/>
  <c r="J10" i="2" s="1"/>
  <c r="K10" i="2" s="1"/>
  <c r="O13" i="2"/>
  <c r="O11" i="2" l="1"/>
  <c r="O10" i="2"/>
  <c r="I8" i="2"/>
  <c r="J8" i="2" s="1"/>
  <c r="K8" i="2" s="1"/>
  <c r="L8" i="2"/>
  <c r="M8" i="2" s="1"/>
  <c r="N8" i="2" s="1"/>
  <c r="I9" i="2"/>
  <c r="J9" i="2" s="1"/>
  <c r="K9" i="2" s="1"/>
  <c r="L9" i="2"/>
  <c r="M9" i="2" s="1"/>
  <c r="N9" i="2" s="1"/>
  <c r="O9" i="2" l="1"/>
  <c r="O8" i="2"/>
  <c r="I7" i="2"/>
  <c r="L7" i="2" l="1"/>
  <c r="M7" i="2" s="1"/>
  <c r="N7" i="2" s="1"/>
  <c r="O7" i="2" s="1"/>
  <c r="O12" i="2" s="1"/>
  <c r="J7" i="2"/>
  <c r="K7" i="2" s="1"/>
</calcChain>
</file>

<file path=xl/sharedStrings.xml><?xml version="1.0" encoding="utf-8"?>
<sst xmlns="http://schemas.openxmlformats.org/spreadsheetml/2006/main" count="44" uniqueCount="33">
  <si>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</si>
  <si>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</si>
  <si>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</si>
  <si>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</si>
  <si>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</si>
  <si>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</si>
  <si>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</si>
  <si>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</si>
  <si>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</si>
  <si>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</si>
  <si>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</si>
  <si>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</si>
  <si>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Работник контрактной службы: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</si>
  <si>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</si>
  <si>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</si>
  <si>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</si>
  <si>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Характеристики объекта закупки</t>
  </si>
  <si>
    <t>Используемый метод определения НМЦК:</t>
  </si>
  <si>
    <t>Н(М)ЦК определяемая методом сопоставимых рыночных цен (анализа рынка)*</t>
  </si>
  <si>
    <t>В соответствии с Приложением № 1 к Извещению об осуществлении закупки</t>
  </si>
  <si>
    <t>ИТОГО:</t>
  </si>
  <si>
    <t>шт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</si>
  <si>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</si>
  <si>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   </t>
    </r>
    <r>
      <rPr>
        <sz val="10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</si>
  <si>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Пакет для сбора, хранения и транспортировки медицинских отходов</t>
  </si>
  <si>
    <t>Шт</t>
  </si>
  <si>
    <t>Коммерческое предложение №1 вх 5183</t>
  </si>
  <si>
    <t>Коммерческое предложение №2  вх 5184</t>
  </si>
  <si>
    <t>Коммерческое предложение №3           вх 5185</t>
  </si>
  <si>
    <t>Сихарулидзе Н.Г.</t>
  </si>
  <si>
    <t>иной метод</t>
  </si>
  <si>
    <r>
      <t>Обоснование начальной (максимальной) цены государственного контракта на поставк</t>
    </r>
    <r>
      <rPr>
        <sz val="10"/>
        <rFont val="Times New Roman"/>
        <family val="1"/>
        <charset val="204"/>
      </rPr>
      <t>у пакетов для сбора, хранения и транспортировки медицинских отходов для обеспечения государственных нужд ФКУЗ Ставропольский противочумный институт Роспотребнадзора, а также в рамках реализации распоряжения Правительства РФ от 22.01.2026 N 64-р</t>
    </r>
  </si>
  <si>
    <r>
      <rPr>
        <b/>
        <sz val="11"/>
        <rFont val="Times New Roman"/>
        <family val="1"/>
        <charset val="204"/>
      </rPr>
      <t xml:space="preserve">В результате проведенного расчета Н(М)Ц контракта составила (в руб.): 10 750,00 рублей.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соответствии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 составляет 10 750,00 рублей.  </t>
    </r>
    <r>
      <rPr>
        <sz val="11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  <r>
      <rPr>
        <b/>
        <sz val="11"/>
        <color indexed="9"/>
        <rFont val="Times New Roman"/>
        <family val="1"/>
        <charset val="204"/>
      </rPr>
      <t xml:space="preserve">ВВ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</si>
</sst>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164" fontId="4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4" fontId="2" fillId="0" borderId="0" xfId="0" applyNumberFormat="1" applyFont="1" applyAlignment="1">
      <alignment vertical="center"/>
    </xf>
    <xf numFmtId="4" fontId="1" fillId="0" borderId="0" xfId="0" applyNumberFormat="1" applyFont="1"/>
    <xf numFmtId="4" fontId="3" fillId="0" borderId="0" xfId="0" applyNumberFormat="1" applyFont="1"/>
    <xf numFmtId="4" fontId="2" fillId="0" borderId="0" xfId="0" applyNumberFormat="1" applyFont="1" applyBorder="1" applyAlignment="1">
      <alignment horizontal="right" vertical="center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4" fontId="5" fillId="0" borderId="0" xfId="0" applyNumberFormat="1" applyFont="1"/>
    <xf numFmtId="4" fontId="1" fillId="0" borderId="0" xfId="0" applyNumberFormat="1" applyFont="1" applyAlignment="1">
      <alignment horizontal="left"/>
    </xf>
    <xf numFmtId="4" fontId="1" fillId="0" borderId="0" xfId="0" applyNumberFormat="1" applyFont="1" applyAlignment="1"/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top" wrapText="1"/>
    </xf>
    <xf numFmtId="4" fontId="7" fillId="0" borderId="3" xfId="0" applyNumberFormat="1" applyFont="1" applyBorder="1" applyAlignment="1" applyProtection="1">
      <alignment horizontal="center" vertical="center" wrapText="1"/>
      <protection locked="0"/>
    </xf>
    <xf numFmtId="4" fontId="7" fillId="0" borderId="2" xfId="0" applyNumberFormat="1" applyFont="1" applyBorder="1" applyAlignment="1" applyProtection="1">
      <alignment horizontal="center" vertical="center" wrapText="1"/>
      <protection locked="0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2" fontId="7" fillId="0" borderId="3" xfId="0" applyNumberFormat="1" applyFont="1" applyBorder="1" applyAlignment="1" applyProtection="1">
      <alignment horizontal="center" vertical="center" wrapText="1"/>
      <protection locked="0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center" vertical="center" wrapText="1"/>
    </xf>
    <xf numFmtId="4" fontId="16" fillId="0" borderId="0" xfId="0" applyNumberFormat="1" applyFont="1" applyAlignment="1">
      <alignment vertical="center"/>
    </xf>
    <xf numFmtId="4" fontId="1" fillId="0" borderId="0" xfId="0" applyNumberFormat="1" applyFont="1" applyProtection="1">
      <protection locked="0"/>
    </xf>
    <xf numFmtId="4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>
      <alignment vertical="center" wrapText="1"/>
    </xf>
    <xf numFmtId="14" fontId="1" fillId="0" borderId="0" xfId="0" applyNumberFormat="1" applyFont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Alignment="1" applyProtection="1">
      <alignment horizontal="left"/>
      <protection locked="0"/>
    </xf>
    <xf numFmtId="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left" vertical="distributed" wrapText="1"/>
    </xf>
    <xf numFmtId="0" fontId="1" fillId="0" borderId="5" xfId="0" applyFont="1" applyBorder="1" applyAlignment="1">
      <alignment vertical="distributed" wrapText="1"/>
    </xf>
    <xf numFmtId="164" fontId="10" fillId="0" borderId="6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1171575</xdr:rowOff>
    </xdr:from>
    <xdr:to>
      <xdr:col>11</xdr:col>
      <xdr:colOff>9525</xdr:colOff>
      <xdr:row>5</xdr:row>
      <xdr:rowOff>1524000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5825" y="4162425"/>
          <a:ext cx="1028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238125</xdr:colOff>
      <xdr:row>5</xdr:row>
      <xdr:rowOff>1419225</xdr:rowOff>
    </xdr:from>
    <xdr:to>
      <xdr:col>11</xdr:col>
      <xdr:colOff>1438275</xdr:colOff>
      <xdr:row>5</xdr:row>
      <xdr:rowOff>1885950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981450"/>
          <a:ext cx="12001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266700</xdr:colOff>
      <xdr:row>5</xdr:row>
      <xdr:rowOff>1276350</xdr:rowOff>
    </xdr:from>
    <xdr:to>
      <xdr:col>11</xdr:col>
      <xdr:colOff>419100</xdr:colOff>
      <xdr:row>5</xdr:row>
      <xdr:rowOff>1504950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8385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tabSelected="1" zoomScaleNormal="100" zoomScaleSheetLayoutView="100" workbookViewId="0">
      <selection activeCell="E18" sqref="E18"/>
    </sheetView>
  </sheetViews>
  <sheetFormatPr defaultRowHeight="12.75" x14ac:dyDescent="0.2"/>
  <cols>
    <col min="1" max="1" width="4" style="1" customWidth="1"/>
    <col min="2" max="2" width="35.7109375" style="1" customWidth="1"/>
    <col min="3" max="3" width="7" style="1" customWidth="1"/>
    <col min="4" max="4" width="6.85546875" style="1" customWidth="1"/>
    <col min="5" max="5" width="15.28515625" style="8" customWidth="1"/>
    <col min="6" max="6" width="15.42578125" style="8" customWidth="1"/>
    <col min="7" max="7" width="15.85546875" style="12" customWidth="1"/>
    <col min="8" max="8" width="9.140625" style="1"/>
    <col min="9" max="9" width="15.5703125" style="1" customWidth="1"/>
    <col min="10" max="10" width="15.42578125" style="1" customWidth="1"/>
    <col min="11" max="11" width="15.7109375" style="1" customWidth="1"/>
    <col min="12" max="12" width="23.140625" style="1" customWidth="1"/>
    <col min="13" max="13" width="11.5703125" style="1" customWidth="1"/>
    <col min="14" max="14" width="12.7109375" style="1" customWidth="1"/>
    <col min="15" max="15" width="14.28515625" style="8" customWidth="1"/>
    <col min="16" max="16" width="5.42578125" style="8" customWidth="1"/>
    <col min="17" max="17" width="3.42578125" style="1" customWidth="1"/>
    <col min="18" max="18" width="11.28515625" style="8" customWidth="1"/>
    <col min="19" max="16384" width="9.140625" style="1"/>
  </cols>
  <sheetData>
    <row r="1" spans="1:19" ht="22.5" customHeight="1" x14ac:dyDescent="0.2">
      <c r="L1" s="53"/>
      <c r="M1" s="54"/>
      <c r="N1" s="54"/>
      <c r="O1" s="54"/>
    </row>
    <row r="2" spans="1:19" s="3" customFormat="1" ht="37.5" customHeight="1" x14ac:dyDescent="0.3">
      <c r="A2" s="52" t="s">
        <v>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8"/>
      <c r="Q2" s="1"/>
      <c r="R2" s="8"/>
      <c r="S2" s="1"/>
    </row>
    <row r="3" spans="1:19" s="3" customFormat="1" ht="23.25" customHeight="1" x14ac:dyDescent="0.3">
      <c r="A3" s="18"/>
      <c r="B3" s="19" t="s">
        <v>16</v>
      </c>
      <c r="C3" s="48" t="s">
        <v>19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  <c r="P3" s="8"/>
      <c r="Q3" s="1"/>
      <c r="R3" s="8"/>
      <c r="S3" s="1"/>
    </row>
    <row r="4" spans="1:19" s="3" customFormat="1" ht="23.25" customHeight="1" x14ac:dyDescent="0.3">
      <c r="A4" s="20"/>
      <c r="B4" s="21" t="s">
        <v>17</v>
      </c>
      <c r="C4" s="51" t="s">
        <v>30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8"/>
      <c r="Q4" s="1"/>
      <c r="R4" s="8"/>
      <c r="S4" s="1"/>
    </row>
    <row r="5" spans="1:19" ht="31.5" customHeight="1" x14ac:dyDescent="0.2">
      <c r="A5" s="55" t="s">
        <v>0</v>
      </c>
      <c r="B5" s="55" t="s">
        <v>9</v>
      </c>
      <c r="C5" s="55" t="s">
        <v>1</v>
      </c>
      <c r="D5" s="55" t="s">
        <v>2</v>
      </c>
      <c r="E5" s="58" t="s">
        <v>10</v>
      </c>
      <c r="F5" s="58"/>
      <c r="G5" s="58"/>
      <c r="H5" s="22"/>
      <c r="I5" s="56" t="s">
        <v>13</v>
      </c>
      <c r="J5" s="56"/>
      <c r="K5" s="56"/>
      <c r="L5" s="59" t="s">
        <v>18</v>
      </c>
      <c r="M5" s="59"/>
      <c r="N5" s="59"/>
      <c r="O5" s="59"/>
    </row>
    <row r="6" spans="1:19" s="14" customFormat="1" ht="156.75" customHeight="1" x14ac:dyDescent="0.2">
      <c r="A6" s="55"/>
      <c r="B6" s="55"/>
      <c r="C6" s="55"/>
      <c r="D6" s="55"/>
      <c r="E6" s="23" t="s">
        <v>26</v>
      </c>
      <c r="F6" s="23" t="s">
        <v>27</v>
      </c>
      <c r="G6" s="23" t="s">
        <v>28</v>
      </c>
      <c r="H6" s="24" t="s">
        <v>5</v>
      </c>
      <c r="I6" s="24" t="s">
        <v>4</v>
      </c>
      <c r="J6" s="24" t="s">
        <v>3</v>
      </c>
      <c r="K6" s="25" t="s">
        <v>22</v>
      </c>
      <c r="L6" s="26" t="s">
        <v>23</v>
      </c>
      <c r="M6" s="24" t="s">
        <v>7</v>
      </c>
      <c r="N6" s="24" t="s">
        <v>8</v>
      </c>
      <c r="O6" s="27" t="s">
        <v>11</v>
      </c>
      <c r="P6" s="16"/>
      <c r="R6" s="17"/>
    </row>
    <row r="7" spans="1:19" ht="28.5" customHeight="1" x14ac:dyDescent="0.2">
      <c r="A7" s="18">
        <v>1</v>
      </c>
      <c r="B7" s="46" t="s">
        <v>24</v>
      </c>
      <c r="C7" s="19" t="s">
        <v>25</v>
      </c>
      <c r="D7" s="19">
        <v>200</v>
      </c>
      <c r="E7" s="28">
        <v>16.2</v>
      </c>
      <c r="F7" s="29">
        <v>16</v>
      </c>
      <c r="G7" s="28">
        <v>16.100000000000001</v>
      </c>
      <c r="H7" s="28" t="s">
        <v>6</v>
      </c>
      <c r="I7" s="30">
        <f>AVERAGE(E7:G7)</f>
        <v>16.100000000000001</v>
      </c>
      <c r="J7" s="31">
        <f t="shared" ref="J7" si="0">SQRT(((SUM((POWER(G7-I7,2)),(POWER(F7-I7,2)),(POWER(E7-I7,2)))/(COLUMNS(E7:G7)-1))))</f>
        <v>9.9999999999999645E-2</v>
      </c>
      <c r="K7" s="31">
        <f t="shared" ref="K7" si="1">J7/I7*100</f>
        <v>0.62111801242235798</v>
      </c>
      <c r="L7" s="30">
        <f t="shared" ref="L7" si="2">((D7/3)*(SUM(E7:G7)))</f>
        <v>3220.0000000000005</v>
      </c>
      <c r="M7" s="30">
        <f t="shared" ref="M7" si="3">L7/D7</f>
        <v>16.100000000000001</v>
      </c>
      <c r="N7" s="30">
        <f t="shared" ref="N7" si="4">ROUNDDOWN(M7,2)</f>
        <v>16.100000000000001</v>
      </c>
      <c r="O7" s="30">
        <f>N7*D7</f>
        <v>3220.0000000000005</v>
      </c>
    </row>
    <row r="8" spans="1:19" ht="27.75" customHeight="1" x14ac:dyDescent="0.2">
      <c r="A8" s="18">
        <v>2</v>
      </c>
      <c r="B8" s="46" t="s">
        <v>24</v>
      </c>
      <c r="C8" s="19" t="s">
        <v>25</v>
      </c>
      <c r="D8" s="19">
        <v>50</v>
      </c>
      <c r="E8" s="28">
        <v>26.2</v>
      </c>
      <c r="F8" s="29">
        <v>26</v>
      </c>
      <c r="G8" s="28">
        <v>26.1</v>
      </c>
      <c r="H8" s="28" t="s">
        <v>6</v>
      </c>
      <c r="I8" s="30">
        <f t="shared" ref="I8:I9" si="5">AVERAGE(E8:G8)</f>
        <v>26.100000000000005</v>
      </c>
      <c r="J8" s="31">
        <f t="shared" ref="J8:J9" si="6">SQRT(((SUM((POWER(G8-I8,2)),(POWER(F8-I8,2)),(POWER(E8-I8,2)))/(COLUMNS(E8:G8)-1))))</f>
        <v>9.9999999999999645E-2</v>
      </c>
      <c r="K8" s="31">
        <f t="shared" ref="K8:K9" si="7">J8/I8*100</f>
        <v>0.38314176245210585</v>
      </c>
      <c r="L8" s="30">
        <f t="shared" ref="L8:L9" si="8">((D8/3)*(SUM(E8:G8)))</f>
        <v>1305.0000000000002</v>
      </c>
      <c r="M8" s="30">
        <f t="shared" ref="M8:M9" si="9">L8/D8</f>
        <v>26.100000000000005</v>
      </c>
      <c r="N8" s="30">
        <f t="shared" ref="N8:N9" si="10">ROUNDDOWN(M8,2)</f>
        <v>26.1</v>
      </c>
      <c r="O8" s="30">
        <f t="shared" ref="O8:O9" si="11">N8*D8</f>
        <v>1305</v>
      </c>
    </row>
    <row r="9" spans="1:19" ht="27" customHeight="1" x14ac:dyDescent="0.2">
      <c r="A9" s="18">
        <v>3</v>
      </c>
      <c r="B9" s="46" t="s">
        <v>24</v>
      </c>
      <c r="C9" s="19" t="s">
        <v>25</v>
      </c>
      <c r="D9" s="19">
        <v>50</v>
      </c>
      <c r="E9" s="28">
        <v>41.2</v>
      </c>
      <c r="F9" s="29">
        <v>41</v>
      </c>
      <c r="G9" s="28">
        <v>41.1</v>
      </c>
      <c r="H9" s="28" t="s">
        <v>6</v>
      </c>
      <c r="I9" s="30">
        <f t="shared" si="5"/>
        <v>41.1</v>
      </c>
      <c r="J9" s="31">
        <f t="shared" si="6"/>
        <v>0.10000000000000142</v>
      </c>
      <c r="K9" s="31">
        <f t="shared" si="7"/>
        <v>0.24330900243309345</v>
      </c>
      <c r="L9" s="30">
        <f t="shared" si="8"/>
        <v>2055.0000000000005</v>
      </c>
      <c r="M9" s="30">
        <f t="shared" si="9"/>
        <v>41.100000000000009</v>
      </c>
      <c r="N9" s="30">
        <f t="shared" si="10"/>
        <v>41.1</v>
      </c>
      <c r="O9" s="30">
        <f t="shared" si="11"/>
        <v>2055</v>
      </c>
    </row>
    <row r="10" spans="1:19" ht="26.25" customHeight="1" x14ac:dyDescent="0.2">
      <c r="A10" s="18">
        <v>4</v>
      </c>
      <c r="B10" s="46" t="s">
        <v>24</v>
      </c>
      <c r="C10" s="19" t="s">
        <v>25</v>
      </c>
      <c r="D10" s="19">
        <v>100</v>
      </c>
      <c r="E10" s="28">
        <v>6.2</v>
      </c>
      <c r="F10" s="29">
        <v>6</v>
      </c>
      <c r="G10" s="28">
        <v>6.1</v>
      </c>
      <c r="H10" s="28" t="s">
        <v>6</v>
      </c>
      <c r="I10" s="30">
        <f t="shared" ref="I10:I11" si="12">AVERAGE(E10:G10)</f>
        <v>6.0999999999999988</v>
      </c>
      <c r="J10" s="31">
        <f t="shared" ref="J10:J11" si="13">SQRT(((SUM((POWER(G10-I10,2)),(POWER(F10-I10,2)),(POWER(E10-I10,2)))/(COLUMNS(E10:G10)-1))))</f>
        <v>0.1000000000000001</v>
      </c>
      <c r="K10" s="31">
        <f t="shared" ref="K10:K11" si="14">J10/I10*100</f>
        <v>1.6393442622950842</v>
      </c>
      <c r="L10" s="30">
        <f t="shared" ref="L10:L11" si="15">((D10/3)*(SUM(E10:G10)))</f>
        <v>610</v>
      </c>
      <c r="M10" s="30">
        <f t="shared" ref="M10:M11" si="16">L10/D10</f>
        <v>6.1</v>
      </c>
      <c r="N10" s="30">
        <f t="shared" ref="N10:N11" si="17">ROUNDDOWN(M10,2)</f>
        <v>6.1</v>
      </c>
      <c r="O10" s="30">
        <f t="shared" ref="O10:O11" si="18">N10*D10</f>
        <v>610</v>
      </c>
      <c r="S10" s="8"/>
    </row>
    <row r="11" spans="1:19" ht="27" customHeight="1" x14ac:dyDescent="0.2">
      <c r="A11" s="18">
        <v>5</v>
      </c>
      <c r="B11" s="46" t="s">
        <v>24</v>
      </c>
      <c r="C11" s="19" t="s">
        <v>21</v>
      </c>
      <c r="D11" s="19">
        <v>600</v>
      </c>
      <c r="E11" s="28">
        <v>6.2</v>
      </c>
      <c r="F11" s="29">
        <v>6</v>
      </c>
      <c r="G11" s="28">
        <v>6.1</v>
      </c>
      <c r="H11" s="28" t="s">
        <v>6</v>
      </c>
      <c r="I11" s="30">
        <f t="shared" si="12"/>
        <v>6.0999999999999988</v>
      </c>
      <c r="J11" s="31">
        <f t="shared" si="13"/>
        <v>0.1000000000000001</v>
      </c>
      <c r="K11" s="31">
        <f t="shared" si="14"/>
        <v>1.6393442622950842</v>
      </c>
      <c r="L11" s="30">
        <f t="shared" si="15"/>
        <v>3659.9999999999995</v>
      </c>
      <c r="M11" s="30">
        <f t="shared" si="16"/>
        <v>6.1</v>
      </c>
      <c r="N11" s="30">
        <f t="shared" si="17"/>
        <v>6.1</v>
      </c>
      <c r="O11" s="30">
        <f t="shared" si="18"/>
        <v>3660</v>
      </c>
    </row>
    <row r="12" spans="1:19" ht="23.25" customHeight="1" x14ac:dyDescent="0.2">
      <c r="A12" s="21"/>
      <c r="B12" s="45" t="s">
        <v>20</v>
      </c>
      <c r="C12" s="32"/>
      <c r="D12" s="33"/>
      <c r="E12" s="28">
        <f>E7*D7+E8*D8+E9*D9+E10*D10+E11*D11</f>
        <v>10950</v>
      </c>
      <c r="F12" s="28">
        <f>F7*D7+F8*D8+F9*D9+F10*D10+F11*D11</f>
        <v>10750</v>
      </c>
      <c r="G12" s="28">
        <f>G7*D7+G8*D8+G9*D9+G10*D10+G11*D11</f>
        <v>10850</v>
      </c>
      <c r="H12" s="34"/>
      <c r="I12" s="35"/>
      <c r="J12" s="36"/>
      <c r="K12" s="36"/>
      <c r="L12" s="35"/>
      <c r="M12" s="37"/>
      <c r="N12" s="38"/>
      <c r="O12" s="39">
        <f>SUM(O7:O11)</f>
        <v>10850</v>
      </c>
      <c r="P12" s="15"/>
      <c r="Q12" s="15"/>
      <c r="R12" s="15"/>
    </row>
    <row r="13" spans="1:19" s="2" customFormat="1" ht="72" customHeight="1" x14ac:dyDescent="0.25">
      <c r="A13" s="62" t="s">
        <v>32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40" t="e">
        <f>SUM(#REF!)</f>
        <v>#REF!</v>
      </c>
      <c r="P13" s="11"/>
      <c r="R13" s="11"/>
    </row>
    <row r="14" spans="1:19" s="2" customFormat="1" ht="10.5" customHeight="1" x14ac:dyDescent="0.25">
      <c r="A14" s="6"/>
      <c r="B14" s="6"/>
      <c r="C14" s="6"/>
      <c r="D14" s="6"/>
      <c r="E14" s="10"/>
      <c r="F14" s="10"/>
      <c r="G14" s="13"/>
      <c r="H14" s="6"/>
      <c r="I14" s="4"/>
      <c r="J14" s="5"/>
      <c r="K14" s="5"/>
      <c r="L14" s="5"/>
      <c r="M14" s="5"/>
      <c r="N14" s="5"/>
      <c r="O14" s="7"/>
      <c r="P14" s="11"/>
      <c r="R14" s="11"/>
    </row>
    <row r="15" spans="1:19" s="2" customFormat="1" ht="30" customHeight="1" x14ac:dyDescent="0.25">
      <c r="A15" s="61" t="s">
        <v>15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11"/>
      <c r="R15" s="11"/>
    </row>
    <row r="16" spans="1:19" s="2" customFormat="1" ht="23.25" customHeight="1" x14ac:dyDescent="0.25">
      <c r="A16" s="60" t="s">
        <v>14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11"/>
      <c r="R16" s="11"/>
    </row>
    <row r="17" spans="1:18" s="3" customFormat="1" ht="19.5" customHeight="1" x14ac:dyDescent="0.3">
      <c r="A17" s="57" t="s">
        <v>12</v>
      </c>
      <c r="B17" s="57"/>
      <c r="C17" s="57"/>
      <c r="D17" s="57"/>
      <c r="E17" s="57"/>
      <c r="F17" s="41"/>
      <c r="G17" s="42"/>
      <c r="H17" s="43"/>
      <c r="I17" s="43"/>
      <c r="J17" s="43"/>
      <c r="K17" s="43"/>
      <c r="L17" s="43"/>
      <c r="M17" s="43"/>
      <c r="N17" s="43"/>
      <c r="O17" s="41"/>
      <c r="P17" s="9"/>
      <c r="R17" s="9"/>
    </row>
    <row r="18" spans="1:18" s="3" customFormat="1" ht="14.25" customHeight="1" x14ac:dyDescent="0.3">
      <c r="A18" s="44"/>
      <c r="B18" s="44"/>
      <c r="C18" s="43"/>
      <c r="D18" s="43"/>
      <c r="E18" s="41"/>
      <c r="F18" s="41"/>
      <c r="G18" s="42"/>
      <c r="H18" s="43"/>
      <c r="I18" s="43"/>
      <c r="J18" s="43"/>
      <c r="K18" s="43"/>
      <c r="L18" s="43"/>
      <c r="M18" s="43"/>
      <c r="N18" s="43"/>
      <c r="O18" s="41"/>
      <c r="P18" s="9"/>
      <c r="R18" s="9"/>
    </row>
    <row r="19" spans="1:18" s="3" customFormat="1" ht="14.25" customHeight="1" x14ac:dyDescent="0.3">
      <c r="A19" s="44"/>
      <c r="B19" s="44" t="s">
        <v>29</v>
      </c>
      <c r="C19" s="43"/>
      <c r="D19" s="43"/>
      <c r="E19" s="41"/>
      <c r="F19" s="41"/>
      <c r="G19" s="42"/>
      <c r="H19" s="43"/>
      <c r="I19" s="43"/>
      <c r="J19" s="43"/>
      <c r="K19" s="43"/>
      <c r="L19" s="43"/>
      <c r="M19" s="43"/>
      <c r="N19" s="43"/>
      <c r="O19" s="41"/>
      <c r="P19" s="9"/>
      <c r="R19" s="9"/>
    </row>
    <row r="20" spans="1:18" s="3" customFormat="1" ht="14.25" customHeight="1" x14ac:dyDescent="0.3">
      <c r="A20" s="44"/>
      <c r="B20" s="47">
        <v>46224</v>
      </c>
      <c r="C20" s="43"/>
      <c r="D20" s="43"/>
      <c r="E20" s="41"/>
      <c r="F20" s="41"/>
      <c r="G20" s="42"/>
      <c r="H20" s="43"/>
      <c r="I20" s="43"/>
      <c r="J20" s="43"/>
      <c r="K20" s="43"/>
      <c r="L20" s="43"/>
      <c r="M20" s="43"/>
      <c r="N20" s="43"/>
      <c r="O20" s="41"/>
      <c r="P20" s="9"/>
      <c r="R20" s="9"/>
    </row>
  </sheetData>
  <mergeCells count="15">
    <mergeCell ref="A17:E17"/>
    <mergeCell ref="D5:D6"/>
    <mergeCell ref="E5:G5"/>
    <mergeCell ref="C5:C6"/>
    <mergeCell ref="L5:O5"/>
    <mergeCell ref="A16:O16"/>
    <mergeCell ref="A15:O15"/>
    <mergeCell ref="A13:N13"/>
    <mergeCell ref="C3:O3"/>
    <mergeCell ref="C4:O4"/>
    <mergeCell ref="A2:O2"/>
    <mergeCell ref="L1:O1"/>
    <mergeCell ref="A5:A6"/>
    <mergeCell ref="B5:B6"/>
    <mergeCell ref="I5:K5"/>
  </mergeCells>
  <phoneticPr fontId="0" type="noConversion"/>
  <pageMargins left="0" right="0" top="0" bottom="0" header="0" footer="0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Нина Сихарулидзе</cp:lastModifiedBy>
  <cp:lastPrinted>2026-07-22T13:37:05Z</cp:lastPrinted>
  <dcterms:created xsi:type="dcterms:W3CDTF">2014-01-15T18:15:09Z</dcterms:created>
  <dcterms:modified xsi:type="dcterms:W3CDTF">2026-07-22T13:37:52Z</dcterms:modified>
</cp:coreProperties>
</file>