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300" activeTab="4"/>
  </bookViews>
  <sheets>
    <sheet name="Лист1" sheetId="1" r:id="rId1"/>
    <sheet name="Лист1 (2)" sheetId="2" r:id="rId2"/>
    <sheet name="Лист2" sheetId="3" r:id="rId3"/>
    <sheet name="Лист3" sheetId="4" r:id="rId4"/>
    <sheet name="2026" sheetId="5" r:id="rId5"/>
  </sheets>
  <definedNames>
    <definedName name="_xlnm.Print_Area" localSheetId="4">'2026'!$A$1:$K$25</definedName>
  </definedNames>
  <calcPr calcId="145621"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 i="5" l="1"/>
  <c r="Q23" i="5"/>
  <c r="S22" i="5"/>
  <c r="R22" i="5"/>
  <c r="Q22" i="5"/>
  <c r="P22" i="5"/>
  <c r="H22" i="5"/>
  <c r="G22" i="5"/>
  <c r="F22" i="5"/>
  <c r="R21" i="5"/>
  <c r="Q21" i="5"/>
  <c r="P21" i="5"/>
  <c r="K21" i="5"/>
  <c r="J21" i="5"/>
  <c r="I21" i="5"/>
  <c r="Q20" i="5"/>
  <c r="K20" i="5"/>
  <c r="J20" i="5"/>
  <c r="I20" i="5"/>
  <c r="Q19" i="5"/>
  <c r="K19" i="5"/>
  <c r="J19" i="5"/>
  <c r="I19" i="5"/>
  <c r="Q18" i="5"/>
  <c r="K18" i="5"/>
  <c r="J18" i="5"/>
  <c r="I18" i="5"/>
  <c r="Q17" i="5"/>
  <c r="K17" i="5"/>
  <c r="J17" i="5"/>
  <c r="I17" i="5"/>
  <c r="R16" i="5"/>
  <c r="Q16" i="5"/>
  <c r="P16" i="5"/>
  <c r="K16" i="5"/>
  <c r="J16" i="5"/>
  <c r="I16" i="5"/>
  <c r="R15" i="5"/>
  <c r="Q15" i="5"/>
  <c r="P15" i="5"/>
  <c r="K15" i="5"/>
  <c r="J15" i="5"/>
  <c r="I15" i="5"/>
  <c r="R14" i="5"/>
  <c r="Q14" i="5"/>
  <c r="P14" i="5"/>
  <c r="K14" i="5"/>
  <c r="J14" i="5"/>
  <c r="I14" i="5"/>
  <c r="R13" i="5"/>
  <c r="Q13" i="5"/>
  <c r="P13" i="5"/>
  <c r="K13" i="5"/>
  <c r="J13" i="5"/>
  <c r="I13" i="5"/>
  <c r="R12" i="5"/>
  <c r="Q12" i="5"/>
  <c r="P12" i="5"/>
  <c r="K12" i="5"/>
  <c r="J12" i="5"/>
  <c r="I12" i="5"/>
  <c r="F72" i="4"/>
  <c r="F71" i="4"/>
  <c r="F70" i="4"/>
  <c r="F69" i="4"/>
  <c r="F68" i="4"/>
  <c r="F67" i="4"/>
  <c r="F66" i="4"/>
  <c r="F65" i="4"/>
  <c r="F64" i="4"/>
  <c r="F63" i="4"/>
  <c r="F62" i="4"/>
  <c r="F61" i="4"/>
  <c r="F60" i="4"/>
  <c r="F59" i="4"/>
  <c r="F58" i="4"/>
  <c r="F57" i="4"/>
  <c r="F56" i="4"/>
  <c r="F55" i="4"/>
  <c r="F54" i="4"/>
  <c r="F53" i="4"/>
  <c r="F52" i="4"/>
  <c r="F51" i="4"/>
  <c r="F50" i="4"/>
  <c r="F49" i="4"/>
  <c r="F48" i="4"/>
  <c r="F47" i="4"/>
  <c r="W38" i="4"/>
  <c r="V38" i="4"/>
  <c r="U38" i="4"/>
  <c r="W37" i="4"/>
  <c r="V37" i="4"/>
  <c r="U37" i="4"/>
  <c r="T37" i="4"/>
  <c r="S37" i="4"/>
  <c r="R37" i="4"/>
  <c r="Q37" i="4"/>
  <c r="P37" i="4"/>
  <c r="H37" i="4"/>
  <c r="G37" i="4"/>
  <c r="F37" i="4"/>
  <c r="W36" i="4"/>
  <c r="V36" i="4"/>
  <c r="U36" i="4"/>
  <c r="P36" i="4"/>
  <c r="K36" i="4"/>
  <c r="J36" i="4"/>
  <c r="I36" i="4"/>
  <c r="W35" i="4"/>
  <c r="V35" i="4"/>
  <c r="U35" i="4"/>
  <c r="S35" i="4"/>
  <c r="K35" i="4"/>
  <c r="J35" i="4"/>
  <c r="I35" i="4"/>
  <c r="W34" i="4"/>
  <c r="V34" i="4"/>
  <c r="U34" i="4"/>
  <c r="P34" i="4"/>
  <c r="K34" i="4"/>
  <c r="J34" i="4"/>
  <c r="I34" i="4"/>
  <c r="W33" i="4"/>
  <c r="V33" i="4"/>
  <c r="U33" i="4"/>
  <c r="P33" i="4"/>
  <c r="K33" i="4"/>
  <c r="J33" i="4"/>
  <c r="I33" i="4"/>
  <c r="W32" i="4"/>
  <c r="V32" i="4"/>
  <c r="U32" i="4"/>
  <c r="P32" i="4"/>
  <c r="K32" i="4"/>
  <c r="J32" i="4"/>
  <c r="I32" i="4"/>
  <c r="W31" i="4"/>
  <c r="V31" i="4"/>
  <c r="U31" i="4"/>
  <c r="S31" i="4"/>
  <c r="K31" i="4"/>
  <c r="J31" i="4"/>
  <c r="I31" i="4"/>
  <c r="W30" i="4"/>
  <c r="V30" i="4"/>
  <c r="U30" i="4"/>
  <c r="P30" i="4"/>
  <c r="K30" i="4"/>
  <c r="J30" i="4"/>
  <c r="I30" i="4"/>
  <c r="W29" i="4"/>
  <c r="V29" i="4"/>
  <c r="U29" i="4"/>
  <c r="P29" i="4"/>
  <c r="K29" i="4"/>
  <c r="J29" i="4"/>
  <c r="I29" i="4"/>
  <c r="W28" i="4"/>
  <c r="V28" i="4"/>
  <c r="U28" i="4"/>
  <c r="P28" i="4"/>
  <c r="K28" i="4"/>
  <c r="J28" i="4"/>
  <c r="I28" i="4"/>
  <c r="W27" i="4"/>
  <c r="V27" i="4"/>
  <c r="U27" i="4"/>
  <c r="P27" i="4"/>
  <c r="K27" i="4"/>
  <c r="J27" i="4"/>
  <c r="I27" i="4"/>
  <c r="W26" i="4"/>
  <c r="V26" i="4"/>
  <c r="U26" i="4"/>
  <c r="P26" i="4"/>
  <c r="K26" i="4"/>
  <c r="J26" i="4"/>
  <c r="I26" i="4"/>
  <c r="W25" i="4"/>
  <c r="V25" i="4"/>
  <c r="U25" i="4"/>
  <c r="P25" i="4"/>
  <c r="K25" i="4"/>
  <c r="J25" i="4"/>
  <c r="I25" i="4"/>
  <c r="W24" i="4"/>
  <c r="V24" i="4"/>
  <c r="U24" i="4"/>
  <c r="Q24" i="4"/>
  <c r="K24" i="4"/>
  <c r="J24" i="4"/>
  <c r="I24" i="4"/>
  <c r="W23" i="4"/>
  <c r="V23" i="4"/>
  <c r="U23" i="4"/>
  <c r="P23" i="4"/>
  <c r="K23" i="4"/>
  <c r="J23" i="4"/>
  <c r="I23" i="4"/>
  <c r="W22" i="4"/>
  <c r="V22" i="4"/>
  <c r="U22" i="4"/>
  <c r="R22" i="4"/>
  <c r="K22" i="4"/>
  <c r="J22" i="4"/>
  <c r="I22" i="4"/>
  <c r="W21" i="4"/>
  <c r="V21" i="4"/>
  <c r="U21" i="4"/>
  <c r="R21" i="4"/>
  <c r="K21" i="4"/>
  <c r="J21" i="4"/>
  <c r="I21" i="4"/>
  <c r="W20" i="4"/>
  <c r="V20" i="4"/>
  <c r="U20" i="4"/>
  <c r="P20" i="4"/>
  <c r="K20" i="4"/>
  <c r="J20" i="4"/>
  <c r="I20" i="4"/>
  <c r="W19" i="4"/>
  <c r="V19" i="4"/>
  <c r="U19" i="4"/>
  <c r="P19" i="4"/>
  <c r="K19" i="4"/>
  <c r="J19" i="4"/>
  <c r="I19" i="4"/>
  <c r="W18" i="4"/>
  <c r="V18" i="4"/>
  <c r="U18" i="4"/>
  <c r="P18" i="4"/>
  <c r="K18" i="4"/>
  <c r="J18" i="4"/>
  <c r="I18" i="4"/>
  <c r="W17" i="4"/>
  <c r="V17" i="4"/>
  <c r="U17" i="4"/>
  <c r="P17" i="4"/>
  <c r="K17" i="4"/>
  <c r="J17" i="4"/>
  <c r="I17" i="4"/>
  <c r="W16" i="4"/>
  <c r="V16" i="4"/>
  <c r="U16" i="4"/>
  <c r="Q16" i="4"/>
  <c r="K16" i="4"/>
  <c r="J16" i="4"/>
  <c r="I16" i="4"/>
  <c r="W15" i="4"/>
  <c r="V15" i="4"/>
  <c r="U15" i="4"/>
  <c r="P15" i="4"/>
  <c r="K15" i="4"/>
  <c r="J15" i="4"/>
  <c r="I15" i="4"/>
  <c r="W14" i="4"/>
  <c r="V14" i="4"/>
  <c r="U14" i="4"/>
  <c r="P14" i="4"/>
  <c r="K14" i="4"/>
  <c r="J14" i="4"/>
  <c r="I14" i="4"/>
  <c r="W13" i="4"/>
  <c r="V13" i="4"/>
  <c r="U13" i="4"/>
  <c r="Q13" i="4"/>
  <c r="K13" i="4"/>
  <c r="J13" i="4"/>
  <c r="I13" i="4"/>
  <c r="W12" i="4"/>
  <c r="V12" i="4"/>
  <c r="U12" i="4"/>
  <c r="P12" i="4"/>
  <c r="K12" i="4"/>
  <c r="J12" i="4"/>
  <c r="I12" i="4"/>
  <c r="H37" i="3"/>
  <c r="G37" i="3"/>
  <c r="F37" i="3"/>
  <c r="K36" i="3"/>
  <c r="J36" i="3"/>
  <c r="I36" i="3"/>
  <c r="K35" i="3"/>
  <c r="J35" i="3"/>
  <c r="I35" i="3"/>
  <c r="K34" i="3"/>
  <c r="J34" i="3"/>
  <c r="I34" i="3"/>
  <c r="K33" i="3"/>
  <c r="J33" i="3"/>
  <c r="I33" i="3"/>
  <c r="K32" i="3"/>
  <c r="J32" i="3"/>
  <c r="I32" i="3"/>
  <c r="K31" i="3"/>
  <c r="J31" i="3"/>
  <c r="I31" i="3"/>
  <c r="K30" i="3"/>
  <c r="J30" i="3"/>
  <c r="I30" i="3"/>
  <c r="K29" i="3"/>
  <c r="J29" i="3"/>
  <c r="I29" i="3"/>
  <c r="K28" i="3"/>
  <c r="J28" i="3"/>
  <c r="I28" i="3"/>
  <c r="K27" i="3"/>
  <c r="J27" i="3"/>
  <c r="I27" i="3"/>
  <c r="K26" i="3"/>
  <c r="J26" i="3"/>
  <c r="I26" i="3"/>
  <c r="K25" i="3"/>
  <c r="J25" i="3"/>
  <c r="I25" i="3"/>
  <c r="K24" i="3"/>
  <c r="J24" i="3"/>
  <c r="I24" i="3"/>
  <c r="K23" i="3"/>
  <c r="J23" i="3"/>
  <c r="I23" i="3"/>
  <c r="K22" i="3"/>
  <c r="J22" i="3"/>
  <c r="I22" i="3"/>
  <c r="K21" i="3"/>
  <c r="J21" i="3"/>
  <c r="I21" i="3"/>
  <c r="K20" i="3"/>
  <c r="J20" i="3"/>
  <c r="I20" i="3"/>
  <c r="K19" i="3"/>
  <c r="J19" i="3"/>
  <c r="I19" i="3"/>
  <c r="K18" i="3"/>
  <c r="J18" i="3"/>
  <c r="I18" i="3"/>
  <c r="K17" i="3"/>
  <c r="J17" i="3"/>
  <c r="I17" i="3"/>
  <c r="K16" i="3"/>
  <c r="J16" i="3"/>
  <c r="I16" i="3"/>
  <c r="K15" i="3"/>
  <c r="J15" i="3"/>
  <c r="I15" i="3"/>
  <c r="K14" i="3"/>
  <c r="J14" i="3"/>
  <c r="I14" i="3"/>
  <c r="K13" i="3"/>
  <c r="J13" i="3"/>
  <c r="I13" i="3"/>
  <c r="K12" i="3"/>
  <c r="J12" i="3"/>
  <c r="I12" i="3"/>
  <c r="Q7" i="2"/>
  <c r="Q5" i="2"/>
  <c r="O5" i="2"/>
  <c r="N5" i="2"/>
  <c r="M5" i="2"/>
  <c r="L5" i="2"/>
  <c r="K5" i="2"/>
  <c r="H37" i="1"/>
  <c r="G37" i="1"/>
  <c r="F37" i="1"/>
  <c r="K24" i="1"/>
  <c r="J24" i="1"/>
  <c r="I24" i="1"/>
  <c r="K23" i="1"/>
  <c r="J23" i="1"/>
  <c r="I23" i="1"/>
  <c r="K22" i="1"/>
  <c r="J22" i="1"/>
  <c r="I22" i="1"/>
  <c r="K21" i="1"/>
  <c r="J21" i="1"/>
  <c r="I21" i="1"/>
  <c r="K20" i="1"/>
  <c r="J20" i="1"/>
  <c r="I20" i="1"/>
  <c r="K19" i="1"/>
  <c r="J19" i="1"/>
  <c r="I19" i="1"/>
  <c r="K18" i="1"/>
  <c r="J18" i="1"/>
  <c r="I18" i="1"/>
  <c r="K17" i="1"/>
  <c r="J17" i="1"/>
  <c r="I17" i="1"/>
  <c r="K16" i="1"/>
  <c r="J16" i="1"/>
  <c r="I16" i="1"/>
  <c r="K15" i="1"/>
  <c r="J15" i="1"/>
  <c r="I15" i="1"/>
  <c r="K14" i="1"/>
  <c r="J14" i="1"/>
  <c r="I14" i="1"/>
  <c r="K13" i="1"/>
  <c r="J13" i="1"/>
  <c r="I13" i="1"/>
  <c r="K12" i="1"/>
  <c r="J12" i="1"/>
  <c r="I12" i="1"/>
</calcChain>
</file>

<file path=xl/sharedStrings.xml><?xml version="1.0" encoding="utf-8"?>
<sst xmlns="http://schemas.openxmlformats.org/spreadsheetml/2006/main" count="299" uniqueCount="107">
  <si>
    <t xml:space="preserve"> Обоснование начальной (максимальной) цены контракта</t>
  </si>
  <si>
    <t xml:space="preserve">    Обоснование максимальной цены Государственного контракта формируется Государственным заказчиком в соответствии с требованиями статьи 22 Федерального закона от 05.04.2013 № 44-ФЗ, приказом Министерства экономического развития Российской Федерации от 02.10.2013 № 567.
     При расчете максимальной цены контракта использовался метод сопоставимых рыночных цен (анализ рынка). 
     Нормативный метод не может быть применен в связи с тем, что информация о предельных ценах товара, работы, услуги, не размещена в ЕИС и цена товара, работы, услуги не нормирована в соответствии с действующим законодательством Российской Федерации.
     Тарифный метод не может быть применен в связи с тем, что цена закупаемого товара, работы, услуги не подлежит государственному регулированию.
     Проектно-сметный метод не может быть применен в связи с тем, что данный метод применяется на строительство, реконструкцию, капитальный ремонт объекта капитального строительства, проведение работ по сохранению объектов культурного наследия, что не является предметом указанной закупки. 
     Затратный метод не может быть применен в связи с тем, что Федеральным казенным учреждением «Исправительная колония № 8» Управления Федеральной службы исполнения наказаний по Республике Бурятия на указанные цели предусмотрено 360170,0 рублей изучение произведенных затрат исполнителя может превысить установленный лимит финансирования
     Информация получена путем проведения мониторинга цен на товары.</t>
  </si>
  <si>
    <t>Определим однородность совокупности значений выявленных цен, используемых в расчете начальной максимальной цены контракта, для чего определим коэффициент вариации  (п. 3.20 Методических рекомендаций)</t>
  </si>
  <si>
    <t>где: V - коэффициент вариации;</t>
  </si>
  <si>
    <t xml:space="preserve">                                                   - среднее квадратичное отклонение;</t>
  </si>
  <si>
    <t xml:space="preserve">              - цена единицы товара, указанная в источнике с номером i;
&lt;ц&gt; - средняя арифметическая величина цены единицы товара;
  n - количество значений, используемых в расчете.</t>
  </si>
  <si>
    <t xml:space="preserve">Расчет обоснование начальной (максимальной) цены контракта
</t>
  </si>
  <si>
    <t>№</t>
  </si>
  <si>
    <t>Наименование предмета контракта</t>
  </si>
  <si>
    <t>Существенные условия исполнения контракта</t>
  </si>
  <si>
    <t>Ед. изм</t>
  </si>
  <si>
    <t>Кол-во</t>
  </si>
  <si>
    <t>Коммерческие предложения (руб./ед.изм.)</t>
  </si>
  <si>
    <t>Однородность совокупности значений выявленных цен, используемых в расчете Н(М)ЦК, ЦКЕП</t>
  </si>
  <si>
    <t>Поставщик №1 ИП Шабарина</t>
  </si>
  <si>
    <t>Поставщик №2        ИП Башкуев</t>
  </si>
  <si>
    <t>Поставщик №3    Ип Мурзиненко</t>
  </si>
  <si>
    <t xml:space="preserve">Средняя арифметическая цена за единицу     &lt;ц&gt; </t>
  </si>
  <si>
    <t>Среднее квадратичное отклонение</t>
  </si>
  <si>
    <r>
      <rPr>
        <b/>
        <sz val="14"/>
        <rFont val="Times New Roman"/>
        <family val="1"/>
        <charset val="204"/>
      </rPr>
      <t xml:space="preserve">коэффициент вариации цен V (%)           </t>
    </r>
    <r>
      <rPr>
        <b/>
        <i/>
        <sz val="14"/>
        <rFont val="Times New Roman"/>
        <family val="1"/>
        <charset val="204"/>
      </rPr>
      <t xml:space="preserve">         (не должен превышать 33%)</t>
    </r>
  </si>
  <si>
    <t>Мультикан-8 для собак</t>
  </si>
  <si>
    <t>в соответствии со спецификацией к контракту</t>
  </si>
  <si>
    <t>доза</t>
  </si>
  <si>
    <t>Байтрил 2,5 инъекц. Фл. мл 100 мл</t>
  </si>
  <si>
    <t>фл</t>
  </si>
  <si>
    <t>Перкутан 50мл</t>
  </si>
  <si>
    <t>Вторая кожа малахит 335 мл</t>
  </si>
  <si>
    <t>шт</t>
  </si>
  <si>
    <t>Барс  капли инсектоакарицыдные д/собак 4 ампулы</t>
  </si>
  <si>
    <t>Диронет 1000 для собак круп пор 6 таб</t>
  </si>
  <si>
    <t>уп</t>
  </si>
  <si>
    <t>Отибиовин, капли ушные, 20 мл</t>
  </si>
  <si>
    <t>Капли "Бриллиантовые глаза"</t>
  </si>
  <si>
    <t>Перекись водорода 3% р-р, 100 мл</t>
  </si>
  <si>
    <t>Фармадез флакон 0,5 литра</t>
  </si>
  <si>
    <t>Хондратрон 10 мл</t>
  </si>
  <si>
    <t>Фунгин форте спрей 30 мл</t>
  </si>
  <si>
    <t>Азинокс Плюс (6 табл)</t>
  </si>
  <si>
    <t xml:space="preserve">     Таким образом, значение коэффициента не превышает 33%, совокупность ценовых значений является однородной, согласно п. 3.20.2 Методических рекомендаций.</t>
  </si>
  <si>
    <t xml:space="preserve">     Наиболее полно и экономически выгодно соответствует потребностям ФКУ ИК-8 УФСИН России по Республике Бурятия ценовое предложение № 2,закупку  лекарственных препаратов для ветеринарного применения на сумму 60170,00 рублей,   определяемое методом сопоставимых рыночных цен (анализ рынка).</t>
  </si>
  <si>
    <t>Инициатор закупки                                                                                                                                                 _____________________________/____________________________________________</t>
  </si>
  <si>
    <t>Приложение № 2 к документации</t>
  </si>
  <si>
    <t xml:space="preserve">11. Расчет обоснование начальной (максимальной) цены контракта
</t>
  </si>
  <si>
    <t>Среднесложившиеся цены в регионе</t>
  </si>
  <si>
    <t>Н(М)ЦК, ЦКЕП, определяемая методом сопоставимых рыночных цен (анализа рынка)*</t>
  </si>
  <si>
    <t xml:space="preserve">Поставщик №1 </t>
  </si>
  <si>
    <t xml:space="preserve">Поставщик №2 </t>
  </si>
  <si>
    <t xml:space="preserve">Поставщик №3 </t>
  </si>
  <si>
    <t>РОССТАТ  цены на 02.03.2015 г.</t>
  </si>
  <si>
    <t>Применяемый коэффициент</t>
  </si>
  <si>
    <t>Расчет Н(М)ЦК по формуле                             v - количество (объем) закупаемого товара (работы, услуги);
n - количество значений, используемых в расчете;
i - номер источника ценовой информации;
     - цена единицы</t>
  </si>
  <si>
    <t>Цена за единицу изм. (руб.)</t>
  </si>
  <si>
    <t>Цена за единицу изм. с округлением (вниз) до сотых долей после запятой (руб.)</t>
  </si>
  <si>
    <t>Н(М)ЦК, ЦКЕП контракта с учетом округления цены за единицу (руб.)</t>
  </si>
  <si>
    <t>Соль поваренная пищевая</t>
  </si>
  <si>
    <t>кг.</t>
  </si>
  <si>
    <t>Итого НМЦК составила:</t>
  </si>
  <si>
    <t>27702,04 (Двадцать семь тысяч семьсот два)рубля 04 копейки</t>
  </si>
  <si>
    <t xml:space="preserve">    Обоснование максимальной цены Государственного контракта формируется Государственным заказчиком в соответствии с требованиями статьи 22 Федерального закона от 05.04.2013 № 44-ФЗ, приказом Министерства экономического развития Российской Федерации от 02.10.2013 № 567.
     При расчете максимальной цены контракта использовался метод сопоставимых рыночных цен (анализ рынка). 
     Нормативный метод не может быть применен в связи с тем, что информация о предельных ценах товара, работы, услуги, не размещена в ЕИС и цена товара, работы, услуги не нормирована в соответствии с действующим законодательством Российской Федерации.
     Тарифный метод не может быть применен в связи с тем, что цена закупаемого товара, работы, услуги не подлежит государственному регулированию.
     Проектно-сметный метод не может быть применен в связи с тем, что данный метод применяется на строительство, реконструкцию, капитальный ремонт объекта капитального строительства, проведение работ по сохранению объектов культурного наследия, что не является предметом указанной закупки. 
     Затратный метод не может быть применен в связи с тем, что Федеральным казенным учреждением «Исправительная колония № 8» Управления Федеральной службы исполнения наказаний по Республике Бурятия на указанные цели предусмотрено 70 000,0 рублей изучение произведенных затрат исполнителя может превысить установленный лимит финансирования
     Информация получена путем проведения мониторинга цен на товары.</t>
  </si>
  <si>
    <t xml:space="preserve">Поставщик №2    </t>
  </si>
  <si>
    <t xml:space="preserve">Поставщик №3    </t>
  </si>
  <si>
    <t>Анандин (инъекционный), 3 амп</t>
  </si>
  <si>
    <t>Амоксициллин 15% 10 мл</t>
  </si>
  <si>
    <t>Биосептин мазь 60 мл</t>
  </si>
  <si>
    <t>Барс  капли инсектоакарицыдные д/собак (4 амп)</t>
  </si>
  <si>
    <t>Байтрил 2,5 мл 100 мл</t>
  </si>
  <si>
    <t>ГАН 1 литр</t>
  </si>
  <si>
    <t>Диронет, 6 табл. для собак</t>
  </si>
  <si>
    <t>Дипентавак</t>
  </si>
  <si>
    <t>Шприц однораз 5 мл</t>
  </si>
  <si>
    <t>Шприц однораз 2 мл</t>
  </si>
  <si>
    <t>Витам 10 мл фл</t>
  </si>
  <si>
    <t>Лактоферон</t>
  </si>
  <si>
    <t>Стоп-цистит (табл) для собак</t>
  </si>
  <si>
    <t>Лиарсин 10 мл</t>
  </si>
  <si>
    <t>Ксиланит 50мл</t>
  </si>
  <si>
    <t>Новокаин 0,5%, 100 мл</t>
  </si>
  <si>
    <t>Травматин 10 мл</t>
  </si>
  <si>
    <t>Вироцид 5 л</t>
  </si>
  <si>
    <t>кантарен 10 мл</t>
  </si>
  <si>
    <t>\фл</t>
  </si>
  <si>
    <t>Веракол 10 мл</t>
  </si>
  <si>
    <t>Фармадез 0,5 л</t>
  </si>
  <si>
    <t>Бинт нестерильный 7*14см</t>
  </si>
  <si>
    <t xml:space="preserve">     Наиболее полно и экономически выгодно соответствует потребностям ФКУ ИК-8 УФСИН России по Республике Бурятия ценовое предложение № 2,закупку  лекарственных препаратов для ветеринарного применения на сумму 70 000,00 рублей,   определяемое методом сопоставимых рыночных цен (анализ рынка).</t>
  </si>
  <si>
    <t>21.20</t>
  </si>
  <si>
    <t>21.10</t>
  </si>
  <si>
    <t>32.50</t>
  </si>
  <si>
    <t>20.20</t>
  </si>
  <si>
    <t>Анандин (инъекционный),15%  10 мл</t>
  </si>
  <si>
    <r>
      <rPr>
        <b/>
        <sz val="11"/>
        <rFont val="Times New Roman"/>
        <family val="1"/>
        <charset val="204"/>
      </rPr>
      <t xml:space="preserve">коэффициент вариации цен V (%)           </t>
    </r>
    <r>
      <rPr>
        <b/>
        <i/>
        <sz val="11"/>
        <rFont val="Times New Roman"/>
        <family val="1"/>
        <charset val="204"/>
      </rPr>
      <t xml:space="preserve">         (не должен превышать 33%)</t>
    </r>
  </si>
  <si>
    <t>Вемелькам Солютаб 20 мл нита-фарм</t>
  </si>
  <si>
    <t xml:space="preserve">Кладакса жевательная 200 мг /50 10 таб </t>
  </si>
  <si>
    <t xml:space="preserve">Флексопрофен 2,5% 10 мл </t>
  </si>
  <si>
    <t>Хлоргексидина биглюканат 0,05%: 100 мл</t>
  </si>
  <si>
    <t xml:space="preserve">Террамицин спрей 150 мл </t>
  </si>
  <si>
    <t xml:space="preserve">Рикарфа, 100 мг 20 таб  </t>
  </si>
  <si>
    <t xml:space="preserve">Триксфли 1000 мг для собак 20-40 кг </t>
  </si>
  <si>
    <t xml:space="preserve">Шприц однор 2 мл </t>
  </si>
  <si>
    <t xml:space="preserve">Шприц однор 5 мл </t>
  </si>
  <si>
    <t xml:space="preserve">Шприц однор 10 мл </t>
  </si>
  <si>
    <t>Итого:</t>
  </si>
  <si>
    <t xml:space="preserve">     Наиболее полно и экономически выгодно соответствует потребностям ФКУ ИК-2 УФСИН России по Республике Бурятия ценовое предложение № 2,закупку  лекарственных препаратов для ветеринарного применения на сумму 39262,50 рублей,   определяемое методом сопоставимых рыночных цен (анализ рынка).</t>
  </si>
  <si>
    <t xml:space="preserve">    Обоснование максимальной цены Государственного контракта формируется Государственным заказчиком в соответствии с требованиями статьи 22 Федерального закона от 05.04.2013 № 44-ФЗ, приказом Министерства экономического развития Российской Федерации от 02.10.2013 № 567.
     При расчете максимальной цены контракта использовался метод сопоставимых рыночных цен (анализ рынка). 
     Нормативный метод не может быть применен в связи с тем, что информация о предельных ценах товара, работы, услуги, не размещена в ЕИС и цена товара, работы, услуги не нормирована в соответствии с действующим законодательством Российской Федерации.
     Тарифный метод не может быть применен в связи с тем, что цена закупаемого товара, работы, услуги не подлежит государственному регулированию.
     Проектно-сметный метод не может быть применен в связи с тем, что данный метод применяется на строительство, реконструкцию, капитальный ремонт объекта капитального строительства, проведение работ по сохранению объектов культурного наследия, что не является предметом указанной закупки. 
     Затратный метод не может быть применен в связи с тем, что Федеральным казенным учреждением «Исправительная колония № 2» Управления Федеральной службы исполнения наказаний по Республике Бурятия на указанные цели предусмотрено 39 262,50 рублей изучение произведенных затрат исполнителя может превысить установленный лимит финансирования
     Информация получена путем проведения мониторинга цен на товары.</t>
  </si>
  <si>
    <t>Поставщик №1</t>
  </si>
  <si>
    <t>Поставщик №2</t>
  </si>
  <si>
    <t>Поставщик №3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</si>
</sst>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0.00"/>
    <numFmt numFmtId="165" formatCode="0.0000"/>
  </numFmts>
  <fonts count="18" x14ac:knownFonts="1">
    <font>
      <sz val="11"/>
      <color theme="1"/>
      <name val="Calibri"/>
      <charset val="204"/>
      <scheme val="minor"/>
    </font>
    <font>
      <sz val="11"/>
      <name val="Calibri"/>
      <family val="2"/>
      <charset val="204"/>
      <scheme val="minor"/>
    </font>
    <font>
      <b/>
      <sz val="11"/>
      <name val="Times New Roman"/>
      <family val="1"/>
      <charset val="204"/>
    </font>
    <font>
      <sz val="11"/>
      <name val="Times New Roman"/>
      <family val="1"/>
      <charset val="204"/>
    </font>
    <font>
      <sz val="11"/>
      <color theme="1"/>
      <name val="Times New Roman"/>
      <family val="1"/>
      <charset val="204"/>
    </font>
    <font>
      <sz val="10"/>
      <color rgb="FF000000"/>
      <name val="Calibri"/>
      <family val="2"/>
      <charset val="204"/>
      <scheme val="minor"/>
    </font>
    <font>
      <sz val="14"/>
      <name val="Times New Roman"/>
      <family val="1"/>
      <charset val="204"/>
    </font>
    <font>
      <sz val="14"/>
      <name val="Calibri"/>
      <family val="2"/>
      <charset val="204"/>
      <scheme val="minor"/>
    </font>
    <font>
      <b/>
      <sz val="14"/>
      <name val="Times New Roman"/>
      <family val="1"/>
      <charset val="204"/>
    </font>
    <font>
      <sz val="12"/>
      <color theme="1"/>
      <name val="Times New Roman"/>
      <family val="1"/>
      <charset val="204"/>
    </font>
    <font>
      <sz val="14"/>
      <color theme="1"/>
      <name val="Times New Roman"/>
      <family val="1"/>
      <charset val="204"/>
    </font>
    <font>
      <b/>
      <sz val="12"/>
      <name val="Times New Roman"/>
      <family val="1"/>
      <charset val="204"/>
    </font>
    <font>
      <sz val="14"/>
      <color indexed="8"/>
      <name val="Times New Roman"/>
      <family val="1"/>
      <charset val="204"/>
    </font>
    <font>
      <sz val="14"/>
      <color theme="1"/>
      <name val="Calibri"/>
      <family val="2"/>
      <charset val="204"/>
      <scheme val="minor"/>
    </font>
    <font>
      <b/>
      <sz val="14"/>
      <color indexed="8"/>
      <name val="Times New Roman"/>
      <family val="1"/>
      <charset val="204"/>
    </font>
    <font>
      <b/>
      <sz val="14"/>
      <color theme="1"/>
      <name val="Times New Roman"/>
      <family val="1"/>
      <charset val="204"/>
    </font>
    <font>
      <b/>
      <i/>
      <sz val="11"/>
      <name val="Times New Roman"/>
      <family val="1"/>
      <charset val="204"/>
    </font>
    <font>
      <b/>
      <i/>
      <sz val="14"/>
      <name val="Times New Roman"/>
      <family val="1"/>
      <charset val="204"/>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5117038483843"/>
        <bgColor indexed="64"/>
      </patternFill>
    </fill>
    <fill>
      <patternFill patternType="solid">
        <fgColor theme="6" tint="0.39994506668294322"/>
        <bgColor indexed="64"/>
      </patternFill>
    </fill>
    <fill>
      <patternFill patternType="solid">
        <fgColor theme="7" tint="0.59999389629810485"/>
        <bgColor indexed="64"/>
      </patternFill>
    </fill>
  </fills>
  <borders count="12">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medium">
        <color auto="1"/>
      </left>
      <right style="medium">
        <color auto="1"/>
      </right>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05">
    <xf numFmtId="0" fontId="0" fillId="0" borderId="0" xfId="0"/>
    <xf numFmtId="0" fontId="0" fillId="0" borderId="0" xfId="0" applyFill="1"/>
    <xf numFmtId="164" fontId="0" fillId="0" borderId="0" xfId="0" applyNumberFormat="1" applyFill="1"/>
    <xf numFmtId="0" fontId="1" fillId="0" borderId="0" xfId="0" applyFont="1"/>
    <xf numFmtId="0" fontId="1" fillId="0" borderId="0" xfId="0" applyFont="1" applyFill="1"/>
    <xf numFmtId="164" fontId="1" fillId="0" borderId="0" xfId="0" applyNumberFormat="1" applyFont="1" applyFill="1"/>
    <xf numFmtId="0" fontId="3" fillId="0" borderId="0" xfId="0" applyFont="1"/>
    <xf numFmtId="0" fontId="3" fillId="0" borderId="1" xfId="0" applyFont="1" applyFill="1" applyBorder="1" applyAlignment="1">
      <alignment horizontal="left" vertical="center" wrapText="1"/>
    </xf>
    <xf numFmtId="0" fontId="2" fillId="0" borderId="3" xfId="0"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164" fontId="2" fillId="0" borderId="3" xfId="0" applyNumberFormat="1" applyFont="1" applyFill="1" applyBorder="1" applyAlignment="1">
      <alignment horizontal="center" vertical="top" wrapText="1"/>
    </xf>
    <xf numFmtId="0" fontId="3" fillId="0" borderId="3" xfId="0" applyFont="1" applyFill="1" applyBorder="1" applyAlignment="1">
      <alignment horizontal="center"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4" fillId="0" borderId="3" xfId="0" applyFont="1" applyBorder="1" applyAlignment="1">
      <alignment horizontal="right" vertical="center" wrapText="1"/>
    </xf>
    <xf numFmtId="0" fontId="4" fillId="0" borderId="3" xfId="0" applyFont="1" applyFill="1" applyBorder="1" applyAlignment="1">
      <alignment horizontal="right" vertical="center" wrapText="1"/>
    </xf>
    <xf numFmtId="0" fontId="3" fillId="0" borderId="3" xfId="0" applyFont="1" applyFill="1" applyBorder="1" applyAlignment="1">
      <alignment horizontal="right" vertical="center" wrapText="1"/>
    </xf>
    <xf numFmtId="2"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2" fontId="3" fillId="0" borderId="3" xfId="0" applyNumberFormat="1" applyFont="1" applyFill="1" applyBorder="1" applyAlignment="1">
      <alignment horizontal="center" vertical="center"/>
    </xf>
    <xf numFmtId="0" fontId="5" fillId="2" borderId="4" xfId="0" applyFont="1" applyFill="1" applyBorder="1" applyAlignment="1">
      <alignment horizontal="center" wrapText="1"/>
    </xf>
    <xf numFmtId="0" fontId="4" fillId="3" borderId="3" xfId="0" applyFont="1" applyFill="1" applyBorder="1" applyAlignment="1">
      <alignment vertical="center" wrapText="1"/>
    </xf>
    <xf numFmtId="0" fontId="4" fillId="0" borderId="5" xfId="0" applyFont="1" applyBorder="1" applyAlignment="1">
      <alignment horizontal="right" wrapText="1"/>
    </xf>
    <xf numFmtId="0" fontId="3" fillId="3" borderId="3" xfId="0" applyFont="1" applyFill="1" applyBorder="1" applyAlignment="1">
      <alignment horizontal="right" vertical="center" wrapText="1"/>
    </xf>
    <xf numFmtId="0" fontId="4" fillId="0" borderId="6" xfId="0" applyFont="1" applyBorder="1" applyAlignment="1">
      <alignment vertical="center" wrapText="1"/>
    </xf>
    <xf numFmtId="0" fontId="4" fillId="0" borderId="7" xfId="0" applyFont="1" applyBorder="1" applyAlignment="1">
      <alignment horizontal="right" wrapText="1"/>
    </xf>
    <xf numFmtId="0" fontId="4" fillId="0" borderId="6" xfId="0" applyFont="1" applyFill="1" applyBorder="1" applyAlignment="1">
      <alignment horizontal="right" vertical="center" wrapText="1"/>
    </xf>
    <xf numFmtId="0" fontId="3" fillId="3" borderId="6" xfId="0" applyFont="1" applyFill="1" applyBorder="1" applyAlignment="1">
      <alignment horizontal="right" vertical="center" wrapText="1"/>
    </xf>
    <xf numFmtId="0" fontId="4" fillId="0" borderId="3" xfId="0" applyFont="1" applyBorder="1" applyAlignment="1">
      <alignment horizontal="right" wrapText="1"/>
    </xf>
    <xf numFmtId="0" fontId="4" fillId="0" borderId="3" xfId="0" applyFont="1" applyBorder="1" applyAlignment="1">
      <alignment horizontal="center"/>
    </xf>
    <xf numFmtId="0" fontId="4" fillId="0" borderId="3" xfId="0" applyFont="1" applyBorder="1"/>
    <xf numFmtId="0" fontId="0" fillId="0" borderId="3" xfId="0" applyFont="1" applyBorder="1"/>
    <xf numFmtId="0" fontId="3" fillId="0" borderId="3" xfId="0" applyFont="1" applyBorder="1" applyAlignment="1">
      <alignment horizontal="center"/>
    </xf>
    <xf numFmtId="0" fontId="3" fillId="0" borderId="3" xfId="0" applyFont="1" applyBorder="1"/>
    <xf numFmtId="0" fontId="3" fillId="0" borderId="3" xfId="0" applyFont="1" applyFill="1" applyBorder="1"/>
    <xf numFmtId="0" fontId="6" fillId="0" borderId="0" xfId="0" applyFont="1"/>
    <xf numFmtId="0" fontId="6" fillId="0" borderId="0" xfId="0" applyFont="1" applyFill="1"/>
    <xf numFmtId="164" fontId="6" fillId="0" borderId="0" xfId="0" applyNumberFormat="1" applyFont="1" applyFill="1"/>
    <xf numFmtId="164" fontId="0" fillId="0" borderId="0" xfId="0" applyNumberFormat="1"/>
    <xf numFmtId="49" fontId="0" fillId="0" borderId="0" xfId="0" applyNumberFormat="1"/>
    <xf numFmtId="164" fontId="1" fillId="0" borderId="0" xfId="0" applyNumberFormat="1" applyFont="1"/>
    <xf numFmtId="0" fontId="7" fillId="0" borderId="0" xfId="0" applyFont="1"/>
    <xf numFmtId="164" fontId="7" fillId="0" borderId="0" xfId="0" applyNumberFormat="1" applyFont="1"/>
    <xf numFmtId="0" fontId="6" fillId="0" borderId="1" xfId="0" applyFont="1" applyFill="1" applyBorder="1" applyAlignment="1">
      <alignment horizontal="left" vertical="center" wrapText="1"/>
    </xf>
    <xf numFmtId="2" fontId="8" fillId="0" borderId="3" xfId="0" applyNumberFormat="1" applyFont="1" applyFill="1" applyBorder="1" applyAlignment="1">
      <alignment horizontal="center" vertical="top" wrapText="1"/>
    </xf>
    <xf numFmtId="0" fontId="8" fillId="0" borderId="3" xfId="0" applyFont="1" applyFill="1" applyBorder="1" applyAlignment="1">
      <alignment horizontal="center" vertical="top" wrapText="1"/>
    </xf>
    <xf numFmtId="164" fontId="8" fillId="0" borderId="3" xfId="0" applyNumberFormat="1" applyFont="1" applyFill="1" applyBorder="1" applyAlignment="1">
      <alignment horizontal="center" vertical="top" wrapText="1"/>
    </xf>
    <xf numFmtId="0" fontId="6" fillId="0" borderId="3" xfId="0" applyFont="1" applyFill="1" applyBorder="1" applyAlignment="1">
      <alignment horizontal="center" vertical="center" wrapText="1"/>
    </xf>
    <xf numFmtId="0" fontId="9" fillId="0" borderId="3" xfId="0" applyFont="1" applyBorder="1" applyAlignment="1">
      <alignment vertical="center" wrapText="1"/>
    </xf>
    <xf numFmtId="0" fontId="10" fillId="0" borderId="3" xfId="0" applyFont="1" applyBorder="1" applyAlignment="1">
      <alignment horizontal="center" vertical="center" wrapText="1"/>
    </xf>
    <xf numFmtId="0" fontId="10" fillId="0" borderId="3" xfId="0" applyFont="1" applyBorder="1" applyAlignment="1">
      <alignment horizontal="right" vertical="center" wrapText="1"/>
    </xf>
    <xf numFmtId="0" fontId="10" fillId="3" borderId="3" xfId="0" applyFont="1" applyFill="1" applyBorder="1" applyAlignment="1">
      <alignment horizontal="right" vertical="center" wrapText="1"/>
    </xf>
    <xf numFmtId="2"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49" fontId="0" fillId="2" borderId="0" xfId="0" applyNumberFormat="1" applyFill="1"/>
    <xf numFmtId="49" fontId="0" fillId="4" borderId="0" xfId="0" applyNumberFormat="1" applyFill="1"/>
    <xf numFmtId="0" fontId="10" fillId="0" borderId="3" xfId="0" applyFont="1" applyBorder="1" applyAlignment="1">
      <alignment vertical="center" wrapText="1"/>
    </xf>
    <xf numFmtId="49" fontId="0" fillId="5" borderId="0" xfId="0" applyNumberFormat="1" applyFill="1"/>
    <xf numFmtId="49" fontId="0" fillId="6" borderId="0" xfId="0" applyNumberFormat="1" applyFill="1"/>
    <xf numFmtId="164" fontId="6" fillId="0" borderId="0" xfId="0" applyNumberFormat="1" applyFont="1"/>
    <xf numFmtId="0" fontId="8" fillId="0" borderId="6" xfId="0" applyFont="1" applyFill="1" applyBorder="1" applyAlignment="1">
      <alignment horizontal="center" vertical="top" wrapText="1"/>
    </xf>
    <xf numFmtId="2" fontId="8" fillId="0" borderId="6" xfId="0" applyNumberFormat="1" applyFont="1" applyFill="1" applyBorder="1" applyAlignment="1">
      <alignment horizontal="center" vertical="top" wrapText="1"/>
    </xf>
    <xf numFmtId="0" fontId="12" fillId="0" borderId="3" xfId="0" applyFont="1" applyBorder="1" applyAlignment="1">
      <alignment horizontal="center" vertical="center" wrapText="1"/>
    </xf>
    <xf numFmtId="0" fontId="12" fillId="0" borderId="3" xfId="0" applyFont="1" applyBorder="1" applyAlignment="1">
      <alignment horizontal="center" vertical="center"/>
    </xf>
    <xf numFmtId="0" fontId="13" fillId="0" borderId="3" xfId="0" applyFont="1" applyBorder="1" applyAlignment="1">
      <alignment horizontal="center" vertical="center"/>
    </xf>
    <xf numFmtId="2" fontId="6" fillId="0" borderId="3" xfId="0" applyNumberFormat="1" applyFont="1" applyFill="1" applyBorder="1" applyAlignment="1">
      <alignment horizontal="center" vertical="center"/>
    </xf>
    <xf numFmtId="165" fontId="6" fillId="0" borderId="3" xfId="0" applyNumberFormat="1" applyFont="1" applyFill="1" applyBorder="1" applyAlignment="1">
      <alignment horizontal="center" vertical="center" wrapText="1"/>
    </xf>
    <xf numFmtId="0" fontId="13" fillId="0" borderId="0" xfId="0" applyFont="1"/>
    <xf numFmtId="0" fontId="14" fillId="0" borderId="0" xfId="0" applyFont="1"/>
    <xf numFmtId="0" fontId="15" fillId="0" borderId="0" xfId="0" applyFont="1"/>
    <xf numFmtId="2" fontId="14" fillId="0" borderId="0" xfId="0" applyNumberFormat="1" applyFont="1" applyAlignment="1">
      <alignment horizontal="center" vertical="center"/>
    </xf>
    <xf numFmtId="0" fontId="7" fillId="0" borderId="0" xfId="0" applyFont="1" applyFill="1"/>
    <xf numFmtId="164" fontId="7" fillId="0" borderId="0" xfId="0" applyNumberFormat="1" applyFont="1" applyFill="1"/>
    <xf numFmtId="0" fontId="10" fillId="0" borderId="3" xfId="0" applyFont="1" applyFill="1" applyBorder="1" applyAlignment="1">
      <alignment horizontal="right" vertical="center" wrapText="1"/>
    </xf>
    <xf numFmtId="0" fontId="10" fillId="0" borderId="4" xfId="0" applyFont="1" applyBorder="1" applyAlignment="1">
      <alignment horizontal="right" wrapText="1"/>
    </xf>
    <xf numFmtId="0" fontId="10" fillId="0" borderId="5" xfId="0" applyFont="1" applyBorder="1" applyAlignment="1">
      <alignment horizontal="right" wrapText="1"/>
    </xf>
    <xf numFmtId="0" fontId="6" fillId="0" borderId="0" xfId="0" applyFont="1" applyAlignment="1">
      <alignment horizontal="left" vertical="center" wrapText="1"/>
    </xf>
    <xf numFmtId="0" fontId="6" fillId="0" borderId="0" xfId="0" applyFont="1" applyAlignment="1">
      <alignment horizontal="left"/>
    </xf>
    <xf numFmtId="0" fontId="8"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8" fillId="0" borderId="1" xfId="0" applyFont="1" applyFill="1" applyBorder="1" applyAlignment="1">
      <alignment horizontal="center" vertical="center" wrapText="1"/>
    </xf>
    <xf numFmtId="2" fontId="8" fillId="0" borderId="3" xfId="0" applyNumberFormat="1" applyFont="1" applyFill="1" applyBorder="1" applyAlignment="1">
      <alignment horizontal="center" vertical="top" wrapText="1"/>
    </xf>
    <xf numFmtId="0" fontId="8" fillId="0" borderId="0" xfId="0" applyFont="1" applyAlignment="1">
      <alignment horizontal="center"/>
    </xf>
    <xf numFmtId="0" fontId="6" fillId="0" borderId="1" xfId="0" applyFont="1" applyFill="1" applyBorder="1" applyAlignment="1">
      <alignment horizontal="left" vertical="center" wrapText="1"/>
    </xf>
    <xf numFmtId="0" fontId="15" fillId="0" borderId="0" xfId="0" applyFont="1" applyAlignment="1"/>
    <xf numFmtId="0" fontId="8" fillId="0" borderId="6"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 xfId="0" applyFont="1" applyFill="1" applyBorder="1" applyAlignment="1">
      <alignment horizontal="right" vertical="center" wrapText="1"/>
    </xf>
    <xf numFmtId="0" fontId="11" fillId="0" borderId="1"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3" xfId="0" applyFont="1" applyFill="1" applyBorder="1" applyAlignment="1">
      <alignment horizontal="center" vertical="top" wrapText="1"/>
    </xf>
    <xf numFmtId="0" fontId="3" fillId="0" borderId="0" xfId="0" applyFont="1" applyAlignment="1">
      <alignment horizontal="left" vertical="center" wrapText="1"/>
    </xf>
    <xf numFmtId="0" fontId="3" fillId="0" borderId="0" xfId="0" applyFont="1" applyAlignment="1">
      <alignment horizontal="left"/>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2" fillId="0" borderId="1" xfId="0" applyFont="1" applyFill="1" applyBorder="1" applyAlignment="1">
      <alignment horizontal="center" vertical="top" wrapText="1"/>
    </xf>
    <xf numFmtId="0" fontId="2" fillId="0" borderId="3" xfId="0"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0" fontId="3" fillId="0" borderId="8" xfId="0" applyFont="1" applyBorder="1" applyAlignment="1">
      <alignment horizontal="left" vertical="center" wrapText="1"/>
    </xf>
    <xf numFmtId="0" fontId="2" fillId="0" borderId="0" xfId="0" applyFont="1" applyAlignment="1">
      <alignment horizontal="center"/>
    </xf>
    <xf numFmtId="0" fontId="3" fillId="0" borderId="1" xfId="0" applyFont="1" applyFill="1" applyBorder="1" applyAlignment="1">
      <alignment horizontal="lef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wmf"/><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7.wmf"/></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wmf"/><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wmf"/><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wmf"/><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49266</xdr:colOff>
      <xdr:row>10</xdr:row>
      <xdr:rowOff>1161832</xdr:rowOff>
    </xdr:from>
    <xdr:to>
      <xdr:col>14</xdr:col>
      <xdr:colOff>98533</xdr:colOff>
      <xdr:row>10</xdr:row>
      <xdr:rowOff>1470481</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a:xfrm>
          <a:off x="11164570" y="9733915"/>
          <a:ext cx="1659255" cy="308610"/>
        </a:xfrm>
        <a:prstGeom prst="rect">
          <a:avLst/>
        </a:prstGeom>
        <a:noFill/>
        <a:ln w="9525">
          <a:noFill/>
          <a:miter lim="800000"/>
          <a:headEnd/>
          <a:tailEnd/>
        </a:ln>
      </xdr:spPr>
    </xdr:pic>
    <xdr:clientData/>
  </xdr:twoCellAnchor>
  <xdr:twoCellAnchor>
    <xdr:from>
      <xdr:col>9</xdr:col>
      <xdr:colOff>294508</xdr:colOff>
      <xdr:row>10</xdr:row>
      <xdr:rowOff>931589</xdr:rowOff>
    </xdr:from>
    <xdr:to>
      <xdr:col>9</xdr:col>
      <xdr:colOff>1294633</xdr:colOff>
      <xdr:row>10</xdr:row>
      <xdr:rowOff>1369739</xdr:rowOff>
    </xdr:to>
    <xdr:pic>
      <xdr:nvPicPr>
        <xdr:cNvPr id="1026" name="Picture 2"/>
        <xdr:cNvPicPr>
          <a:picLocks noChangeAspect="1" noChangeArrowheads="1"/>
        </xdr:cNvPicPr>
      </xdr:nvPicPr>
      <xdr:blipFill>
        <a:blip xmlns:r="http://schemas.openxmlformats.org/officeDocument/2006/relationships" r:embed="rId2" cstate="print"/>
        <a:srcRect/>
        <a:stretch>
          <a:fillRect/>
        </a:stretch>
      </xdr:blipFill>
      <xdr:spPr>
        <a:xfrm>
          <a:off x="9923780" y="9504045"/>
          <a:ext cx="1000125" cy="438150"/>
        </a:xfrm>
        <a:prstGeom prst="rect">
          <a:avLst/>
        </a:prstGeom>
        <a:noFill/>
        <a:ln w="9525">
          <a:noFill/>
          <a:miter lim="800000"/>
          <a:headEnd/>
          <a:tailEnd/>
        </a:ln>
      </xdr:spPr>
    </xdr:pic>
    <xdr:clientData/>
  </xdr:twoCellAnchor>
  <xdr:twoCellAnchor editAs="oneCell">
    <xdr:from>
      <xdr:col>0</xdr:col>
      <xdr:colOff>164225</xdr:colOff>
      <xdr:row>6</xdr:row>
      <xdr:rowOff>65690</xdr:rowOff>
    </xdr:from>
    <xdr:to>
      <xdr:col>1</xdr:col>
      <xdr:colOff>1261869</xdr:colOff>
      <xdr:row>6</xdr:row>
      <xdr:rowOff>626571</xdr:rowOff>
    </xdr:to>
    <xdr:pic>
      <xdr:nvPicPr>
        <xdr:cNvPr id="3" name="Рисунок 2"/>
        <xdr:cNvPicPr>
          <a:picLocks noChangeAspect="1"/>
        </xdr:cNvPicPr>
      </xdr:nvPicPr>
      <xdr:blipFill>
        <a:blip xmlns:r="http://schemas.openxmlformats.org/officeDocument/2006/relationships" r:embed="rId3" cstate="print"/>
        <a:stretch>
          <a:fillRect/>
        </a:stretch>
      </xdr:blipFill>
      <xdr:spPr>
        <a:xfrm>
          <a:off x="163830" y="5189855"/>
          <a:ext cx="1478915" cy="560705"/>
        </a:xfrm>
        <a:prstGeom prst="rect">
          <a:avLst/>
        </a:prstGeom>
      </xdr:spPr>
    </xdr:pic>
    <xdr:clientData/>
  </xdr:twoCellAnchor>
  <xdr:twoCellAnchor editAs="oneCell">
    <xdr:from>
      <xdr:col>4</xdr:col>
      <xdr:colOff>476250</xdr:colOff>
      <xdr:row>4</xdr:row>
      <xdr:rowOff>279181</xdr:rowOff>
    </xdr:from>
    <xdr:to>
      <xdr:col>5</xdr:col>
      <xdr:colOff>788276</xdr:colOff>
      <xdr:row>5</xdr:row>
      <xdr:rowOff>13138</xdr:rowOff>
    </xdr:to>
    <xdr:pic>
      <xdr:nvPicPr>
        <xdr:cNvPr id="4" name="Рисунок 3"/>
        <xdr:cNvPicPr>
          <a:picLocks noChangeAspect="1"/>
        </xdr:cNvPicPr>
      </xdr:nvPicPr>
      <xdr:blipFill>
        <a:blip xmlns:r="http://schemas.openxmlformats.org/officeDocument/2006/relationships" r:embed="rId4" cstate="print"/>
        <a:stretch>
          <a:fillRect/>
        </a:stretch>
      </xdr:blipFill>
      <xdr:spPr>
        <a:xfrm>
          <a:off x="5267325" y="4374515"/>
          <a:ext cx="921385" cy="391160"/>
        </a:xfrm>
        <a:prstGeom prst="rect">
          <a:avLst/>
        </a:prstGeom>
      </xdr:spPr>
    </xdr:pic>
    <xdr:clientData/>
  </xdr:twoCellAnchor>
  <xdr:twoCellAnchor editAs="oneCell">
    <xdr:from>
      <xdr:col>0</xdr:col>
      <xdr:colOff>114958</xdr:colOff>
      <xdr:row>7</xdr:row>
      <xdr:rowOff>213490</xdr:rowOff>
    </xdr:from>
    <xdr:to>
      <xdr:col>0</xdr:col>
      <xdr:colOff>364032</xdr:colOff>
      <xdr:row>7</xdr:row>
      <xdr:rowOff>558361</xdr:rowOff>
    </xdr:to>
    <xdr:pic>
      <xdr:nvPicPr>
        <xdr:cNvPr id="5" name="Рисунок 4"/>
        <xdr:cNvPicPr>
          <a:picLocks noChangeAspect="1"/>
        </xdr:cNvPicPr>
      </xdr:nvPicPr>
      <xdr:blipFill>
        <a:blip xmlns:r="http://schemas.openxmlformats.org/officeDocument/2006/relationships" r:embed="rId5" cstate="print"/>
        <a:stretch>
          <a:fillRect/>
        </a:stretch>
      </xdr:blipFill>
      <xdr:spPr>
        <a:xfrm flipH="1">
          <a:off x="114935" y="5995035"/>
          <a:ext cx="248920" cy="3448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19050</xdr:colOff>
      <xdr:row>3</xdr:row>
      <xdr:rowOff>952500</xdr:rowOff>
    </xdr:from>
    <xdr:to>
      <xdr:col>13</xdr:col>
      <xdr:colOff>0</xdr:colOff>
      <xdr:row>3</xdr:row>
      <xdr:rowOff>1314450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a:xfrm>
          <a:off x="8391525" y="3009900"/>
          <a:ext cx="1828800" cy="361950"/>
        </a:xfrm>
        <a:prstGeom prst="rect">
          <a:avLst/>
        </a:prstGeom>
        <a:noFill/>
        <a:ln w="9525">
          <a:noFill/>
          <a:miter lim="800000"/>
          <a:headEnd/>
          <a:tailEnd/>
        </a:ln>
      </xdr:spPr>
    </xdr:pic>
    <xdr:clientData/>
  </xdr:twoCellAnchor>
  <xdr:twoCellAnchor>
    <xdr:from>
      <xdr:col>11</xdr:col>
      <xdr:colOff>19050</xdr:colOff>
      <xdr:row>3</xdr:row>
      <xdr:rowOff>923925</xdr:rowOff>
    </xdr:from>
    <xdr:to>
      <xdr:col>11</xdr:col>
      <xdr:colOff>1019175</xdr:colOff>
      <xdr:row>3</xdr:row>
      <xdr:rowOff>1362075</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a:xfrm>
          <a:off x="7048500" y="2981325"/>
          <a:ext cx="1000125" cy="438150"/>
        </a:xfrm>
        <a:prstGeom prst="rect">
          <a:avLst/>
        </a:prstGeom>
        <a:noFill/>
        <a:ln w="9525">
          <a:noFill/>
          <a:miter lim="800000"/>
          <a:headEnd/>
          <a:tailEnd/>
        </a:ln>
      </xdr:spPr>
    </xdr:pic>
    <xdr:clientData/>
  </xdr:twoCellAnchor>
  <xdr:twoCellAnchor>
    <xdr:from>
      <xdr:col>13</xdr:col>
      <xdr:colOff>19050</xdr:colOff>
      <xdr:row>3</xdr:row>
      <xdr:rowOff>1590675</xdr:rowOff>
    </xdr:from>
    <xdr:to>
      <xdr:col>13</xdr:col>
      <xdr:colOff>1504950</xdr:colOff>
      <xdr:row>3</xdr:row>
      <xdr:rowOff>1952625</xdr:rowOff>
    </xdr:to>
    <xdr:pic>
      <xdr:nvPicPr>
        <xdr:cNvPr id="4" name="Picture 5"/>
        <xdr:cNvPicPr>
          <a:picLocks noChangeAspect="1" noChangeArrowheads="1"/>
        </xdr:cNvPicPr>
      </xdr:nvPicPr>
      <xdr:blipFill>
        <a:blip xmlns:r="http://schemas.openxmlformats.org/officeDocument/2006/relationships" r:embed="rId3" cstate="print"/>
        <a:srcRect/>
        <a:stretch>
          <a:fillRect/>
        </a:stretch>
      </xdr:blipFill>
      <xdr:spPr>
        <a:xfrm>
          <a:off x="10239375" y="3648075"/>
          <a:ext cx="1485900" cy="361950"/>
        </a:xfrm>
        <a:prstGeom prst="rect">
          <a:avLst/>
        </a:prstGeom>
        <a:noFill/>
        <a:ln w="9525">
          <a:noFill/>
          <a:miter lim="800000"/>
          <a:headEnd/>
          <a:tailEnd/>
        </a:ln>
      </xdr:spPr>
    </xdr:pic>
    <xdr:clientData/>
  </xdr:twoCellAnchor>
  <xdr:twoCellAnchor>
    <xdr:from>
      <xdr:col>13</xdr:col>
      <xdr:colOff>266700</xdr:colOff>
      <xdr:row>3</xdr:row>
      <xdr:rowOff>1409700</xdr:rowOff>
    </xdr:from>
    <xdr:to>
      <xdr:col>13</xdr:col>
      <xdr:colOff>419100</xdr:colOff>
      <xdr:row>3</xdr:row>
      <xdr:rowOff>1647825</xdr:rowOff>
    </xdr:to>
    <xdr:pic>
      <xdr:nvPicPr>
        <xdr:cNvPr id="5" name="Picture 6"/>
        <xdr:cNvPicPr>
          <a:picLocks noChangeAspect="1" noChangeArrowheads="1"/>
        </xdr:cNvPicPr>
      </xdr:nvPicPr>
      <xdr:blipFill>
        <a:blip xmlns:r="http://schemas.openxmlformats.org/officeDocument/2006/relationships" r:embed="rId4" cstate="print"/>
        <a:srcRect/>
        <a:stretch>
          <a:fillRect/>
        </a:stretch>
      </xdr:blipFill>
      <xdr:spPr>
        <a:xfrm>
          <a:off x="10487025" y="3467100"/>
          <a:ext cx="152400" cy="238125"/>
        </a:xfrm>
        <a:prstGeom prst="rect">
          <a:avLst/>
        </a:prstGeom>
        <a:noFill/>
        <a:ln w="9525">
          <a:noFill/>
          <a:miter lim="800000"/>
          <a:headEnd/>
          <a:tailEnd/>
        </a:ln>
      </xdr:spPr>
    </xdr:pic>
    <xdr:clientData/>
  </xdr:twoCellAnchor>
  <xdr:twoCellAnchor>
    <xdr:from>
      <xdr:col>13</xdr:col>
      <xdr:colOff>19050</xdr:colOff>
      <xdr:row>3</xdr:row>
      <xdr:rowOff>1590675</xdr:rowOff>
    </xdr:from>
    <xdr:to>
      <xdr:col>13</xdr:col>
      <xdr:colOff>1504950</xdr:colOff>
      <xdr:row>3</xdr:row>
      <xdr:rowOff>1952625</xdr:rowOff>
    </xdr:to>
    <xdr:pic>
      <xdr:nvPicPr>
        <xdr:cNvPr id="6" name="Picture 5"/>
        <xdr:cNvPicPr>
          <a:picLocks noChangeAspect="1" noChangeArrowheads="1"/>
        </xdr:cNvPicPr>
      </xdr:nvPicPr>
      <xdr:blipFill>
        <a:blip xmlns:r="http://schemas.openxmlformats.org/officeDocument/2006/relationships" r:embed="rId3" cstate="print"/>
        <a:srcRect/>
        <a:stretch>
          <a:fillRect/>
        </a:stretch>
      </xdr:blipFill>
      <xdr:spPr>
        <a:xfrm>
          <a:off x="10239375" y="3648075"/>
          <a:ext cx="1485900" cy="361950"/>
        </a:xfrm>
        <a:prstGeom prst="rect">
          <a:avLst/>
        </a:prstGeom>
        <a:noFill/>
        <a:ln w="9525">
          <a:noFill/>
          <a:miter lim="800000"/>
          <a:headEnd/>
          <a:tailEnd/>
        </a:ln>
      </xdr:spPr>
    </xdr:pic>
    <xdr:clientData/>
  </xdr:twoCellAnchor>
  <xdr:twoCellAnchor>
    <xdr:from>
      <xdr:col>13</xdr:col>
      <xdr:colOff>266700</xdr:colOff>
      <xdr:row>3</xdr:row>
      <xdr:rowOff>1409700</xdr:rowOff>
    </xdr:from>
    <xdr:to>
      <xdr:col>13</xdr:col>
      <xdr:colOff>419100</xdr:colOff>
      <xdr:row>3</xdr:row>
      <xdr:rowOff>1647825</xdr:rowOff>
    </xdr:to>
    <xdr:pic>
      <xdr:nvPicPr>
        <xdr:cNvPr id="7" name="Picture 6"/>
        <xdr:cNvPicPr>
          <a:picLocks noChangeAspect="1" noChangeArrowheads="1"/>
        </xdr:cNvPicPr>
      </xdr:nvPicPr>
      <xdr:blipFill>
        <a:blip xmlns:r="http://schemas.openxmlformats.org/officeDocument/2006/relationships" r:embed="rId4" cstate="print"/>
        <a:srcRect/>
        <a:stretch>
          <a:fillRect/>
        </a:stretch>
      </xdr:blipFill>
      <xdr:spPr>
        <a:xfrm>
          <a:off x="10487025" y="3467100"/>
          <a:ext cx="152400" cy="238125"/>
        </a:xfrm>
        <a:prstGeom prst="rect">
          <a:avLst/>
        </a:prstGeom>
        <a:noFill/>
        <a:ln w="9525">
          <a:noFill/>
          <a:miter lim="800000"/>
          <a:headEnd/>
          <a:tailEnd/>
        </a:ln>
      </xdr:spPr>
    </xdr:pic>
    <xdr:clientData/>
  </xdr:twoCellAnchor>
  <xdr:twoCellAnchor>
    <xdr:from>
      <xdr:col>13</xdr:col>
      <xdr:colOff>19050</xdr:colOff>
      <xdr:row>3</xdr:row>
      <xdr:rowOff>1590675</xdr:rowOff>
    </xdr:from>
    <xdr:to>
      <xdr:col>13</xdr:col>
      <xdr:colOff>1504950</xdr:colOff>
      <xdr:row>3</xdr:row>
      <xdr:rowOff>1952625</xdr:rowOff>
    </xdr:to>
    <xdr:pic>
      <xdr:nvPicPr>
        <xdr:cNvPr id="8" name="Picture 5"/>
        <xdr:cNvPicPr>
          <a:picLocks noChangeAspect="1" noChangeArrowheads="1"/>
        </xdr:cNvPicPr>
      </xdr:nvPicPr>
      <xdr:blipFill>
        <a:blip xmlns:r="http://schemas.openxmlformats.org/officeDocument/2006/relationships" r:embed="rId3" cstate="print"/>
        <a:srcRect/>
        <a:stretch>
          <a:fillRect/>
        </a:stretch>
      </xdr:blipFill>
      <xdr:spPr>
        <a:xfrm>
          <a:off x="10239375" y="3648075"/>
          <a:ext cx="1485900" cy="361950"/>
        </a:xfrm>
        <a:prstGeom prst="rect">
          <a:avLst/>
        </a:prstGeom>
        <a:noFill/>
        <a:ln w="9525">
          <a:noFill/>
          <a:miter lim="800000"/>
          <a:headEnd/>
          <a:tailEnd/>
        </a:ln>
      </xdr:spPr>
    </xdr:pic>
    <xdr:clientData/>
  </xdr:twoCellAnchor>
  <xdr:twoCellAnchor>
    <xdr:from>
      <xdr:col>13</xdr:col>
      <xdr:colOff>266700</xdr:colOff>
      <xdr:row>3</xdr:row>
      <xdr:rowOff>1409700</xdr:rowOff>
    </xdr:from>
    <xdr:to>
      <xdr:col>13</xdr:col>
      <xdr:colOff>419100</xdr:colOff>
      <xdr:row>3</xdr:row>
      <xdr:rowOff>1647825</xdr:rowOff>
    </xdr:to>
    <xdr:pic>
      <xdr:nvPicPr>
        <xdr:cNvPr id="9" name="Picture 6"/>
        <xdr:cNvPicPr>
          <a:picLocks noChangeAspect="1" noChangeArrowheads="1"/>
        </xdr:cNvPicPr>
      </xdr:nvPicPr>
      <xdr:blipFill>
        <a:blip xmlns:r="http://schemas.openxmlformats.org/officeDocument/2006/relationships" r:embed="rId4" cstate="print"/>
        <a:srcRect/>
        <a:stretch>
          <a:fillRect/>
        </a:stretch>
      </xdr:blipFill>
      <xdr:spPr>
        <a:xfrm>
          <a:off x="10487025" y="3467100"/>
          <a:ext cx="152400" cy="238125"/>
        </a:xfrm>
        <a:prstGeom prst="rect">
          <a:avLst/>
        </a:prstGeom>
        <a:noFill/>
        <a:ln w="9525">
          <a:noFill/>
          <a:miter lim="800000"/>
          <a:headEnd/>
          <a:tailEnd/>
        </a:ln>
      </xdr:spPr>
    </xdr:pic>
    <xdr:clientData/>
  </xdr:twoCellAnchor>
  <xdr:twoCellAnchor>
    <xdr:from>
      <xdr:col>13</xdr:col>
      <xdr:colOff>19050</xdr:colOff>
      <xdr:row>3</xdr:row>
      <xdr:rowOff>1590675</xdr:rowOff>
    </xdr:from>
    <xdr:to>
      <xdr:col>13</xdr:col>
      <xdr:colOff>1504950</xdr:colOff>
      <xdr:row>3</xdr:row>
      <xdr:rowOff>1952625</xdr:rowOff>
    </xdr:to>
    <xdr:pic>
      <xdr:nvPicPr>
        <xdr:cNvPr id="10" name="Picture 5"/>
        <xdr:cNvPicPr>
          <a:picLocks noChangeAspect="1" noChangeArrowheads="1"/>
        </xdr:cNvPicPr>
      </xdr:nvPicPr>
      <xdr:blipFill>
        <a:blip xmlns:r="http://schemas.openxmlformats.org/officeDocument/2006/relationships" r:embed="rId3" cstate="print"/>
        <a:srcRect/>
        <a:stretch>
          <a:fillRect/>
        </a:stretch>
      </xdr:blipFill>
      <xdr:spPr>
        <a:xfrm>
          <a:off x="10239375" y="3648075"/>
          <a:ext cx="1485900" cy="361950"/>
        </a:xfrm>
        <a:prstGeom prst="rect">
          <a:avLst/>
        </a:prstGeom>
        <a:noFill/>
        <a:ln w="9525">
          <a:noFill/>
          <a:miter lim="800000"/>
          <a:headEnd/>
          <a:tailEnd/>
        </a:ln>
      </xdr:spPr>
    </xdr:pic>
    <xdr:clientData/>
  </xdr:twoCellAnchor>
  <xdr:twoCellAnchor>
    <xdr:from>
      <xdr:col>13</xdr:col>
      <xdr:colOff>266700</xdr:colOff>
      <xdr:row>3</xdr:row>
      <xdr:rowOff>1409700</xdr:rowOff>
    </xdr:from>
    <xdr:to>
      <xdr:col>13</xdr:col>
      <xdr:colOff>419100</xdr:colOff>
      <xdr:row>3</xdr:row>
      <xdr:rowOff>1647825</xdr:rowOff>
    </xdr:to>
    <xdr:pic>
      <xdr:nvPicPr>
        <xdr:cNvPr id="11" name="Picture 6"/>
        <xdr:cNvPicPr>
          <a:picLocks noChangeAspect="1" noChangeArrowheads="1"/>
        </xdr:cNvPicPr>
      </xdr:nvPicPr>
      <xdr:blipFill>
        <a:blip xmlns:r="http://schemas.openxmlformats.org/officeDocument/2006/relationships" r:embed="rId4" cstate="print"/>
        <a:srcRect/>
        <a:stretch>
          <a:fillRect/>
        </a:stretch>
      </xdr:blipFill>
      <xdr:spPr>
        <a:xfrm>
          <a:off x="10487025" y="3467100"/>
          <a:ext cx="152400" cy="238125"/>
        </a:xfrm>
        <a:prstGeom prst="rect">
          <a:avLst/>
        </a:prstGeom>
        <a:noFill/>
        <a:ln w="9525">
          <a:noFill/>
          <a:miter lim="800000"/>
          <a:headEnd/>
          <a:tailEnd/>
        </a:ln>
      </xdr:spPr>
    </xdr:pic>
    <xdr:clientData/>
  </xdr:twoCellAnchor>
  <xdr:twoCellAnchor>
    <xdr:from>
      <xdr:col>12</xdr:col>
      <xdr:colOff>19050</xdr:colOff>
      <xdr:row>3</xdr:row>
      <xdr:rowOff>952500</xdr:rowOff>
    </xdr:from>
    <xdr:to>
      <xdr:col>13</xdr:col>
      <xdr:colOff>0</xdr:colOff>
      <xdr:row>3</xdr:row>
      <xdr:rowOff>1314450</xdr:rowOff>
    </xdr:to>
    <xdr:pic>
      <xdr:nvPicPr>
        <xdr:cNvPr id="12" name="Picture 1"/>
        <xdr:cNvPicPr>
          <a:picLocks noChangeAspect="1" noChangeArrowheads="1"/>
        </xdr:cNvPicPr>
      </xdr:nvPicPr>
      <xdr:blipFill>
        <a:blip xmlns:r="http://schemas.openxmlformats.org/officeDocument/2006/relationships" r:embed="rId1" cstate="print"/>
        <a:srcRect/>
        <a:stretch>
          <a:fillRect/>
        </a:stretch>
      </xdr:blipFill>
      <xdr:spPr>
        <a:xfrm>
          <a:off x="8391525" y="3009900"/>
          <a:ext cx="1828800" cy="361950"/>
        </a:xfrm>
        <a:prstGeom prst="rect">
          <a:avLst/>
        </a:prstGeom>
        <a:noFill/>
        <a:ln w="9525">
          <a:noFill/>
          <a:miter lim="800000"/>
          <a:headEnd/>
          <a:tailEnd/>
        </a:ln>
      </xdr:spPr>
    </xdr:pic>
    <xdr:clientData/>
  </xdr:twoCellAnchor>
  <xdr:twoCellAnchor>
    <xdr:from>
      <xdr:col>11</xdr:col>
      <xdr:colOff>19050</xdr:colOff>
      <xdr:row>3</xdr:row>
      <xdr:rowOff>923925</xdr:rowOff>
    </xdr:from>
    <xdr:to>
      <xdr:col>11</xdr:col>
      <xdr:colOff>1019175</xdr:colOff>
      <xdr:row>3</xdr:row>
      <xdr:rowOff>1362075</xdr:rowOff>
    </xdr:to>
    <xdr:pic>
      <xdr:nvPicPr>
        <xdr:cNvPr id="13" name="Picture 2"/>
        <xdr:cNvPicPr>
          <a:picLocks noChangeAspect="1" noChangeArrowheads="1"/>
        </xdr:cNvPicPr>
      </xdr:nvPicPr>
      <xdr:blipFill>
        <a:blip xmlns:r="http://schemas.openxmlformats.org/officeDocument/2006/relationships" r:embed="rId2" cstate="print"/>
        <a:srcRect/>
        <a:stretch>
          <a:fillRect/>
        </a:stretch>
      </xdr:blipFill>
      <xdr:spPr>
        <a:xfrm>
          <a:off x="7048500" y="2981325"/>
          <a:ext cx="1000125" cy="438150"/>
        </a:xfrm>
        <a:prstGeom prst="rect">
          <a:avLst/>
        </a:prstGeom>
        <a:noFill/>
        <a:ln w="9525">
          <a:noFill/>
          <a:miter lim="800000"/>
          <a:headEnd/>
          <a:tailEnd/>
        </a:ln>
      </xdr:spPr>
    </xdr:pic>
    <xdr:clientData/>
  </xdr:twoCellAnchor>
  <xdr:twoCellAnchor>
    <xdr:from>
      <xdr:col>13</xdr:col>
      <xdr:colOff>19050</xdr:colOff>
      <xdr:row>3</xdr:row>
      <xdr:rowOff>1590675</xdr:rowOff>
    </xdr:from>
    <xdr:to>
      <xdr:col>13</xdr:col>
      <xdr:colOff>1504950</xdr:colOff>
      <xdr:row>3</xdr:row>
      <xdr:rowOff>1952625</xdr:rowOff>
    </xdr:to>
    <xdr:pic>
      <xdr:nvPicPr>
        <xdr:cNvPr id="14" name="Picture 5"/>
        <xdr:cNvPicPr>
          <a:picLocks noChangeAspect="1" noChangeArrowheads="1"/>
        </xdr:cNvPicPr>
      </xdr:nvPicPr>
      <xdr:blipFill>
        <a:blip xmlns:r="http://schemas.openxmlformats.org/officeDocument/2006/relationships" r:embed="rId3" cstate="print"/>
        <a:srcRect/>
        <a:stretch>
          <a:fillRect/>
        </a:stretch>
      </xdr:blipFill>
      <xdr:spPr>
        <a:xfrm>
          <a:off x="10239375" y="3648075"/>
          <a:ext cx="1485900" cy="361950"/>
        </a:xfrm>
        <a:prstGeom prst="rect">
          <a:avLst/>
        </a:prstGeom>
        <a:noFill/>
        <a:ln w="9525">
          <a:noFill/>
          <a:miter lim="800000"/>
          <a:headEnd/>
          <a:tailEnd/>
        </a:ln>
      </xdr:spPr>
    </xdr:pic>
    <xdr:clientData/>
  </xdr:twoCellAnchor>
  <xdr:twoCellAnchor>
    <xdr:from>
      <xdr:col>13</xdr:col>
      <xdr:colOff>266700</xdr:colOff>
      <xdr:row>3</xdr:row>
      <xdr:rowOff>1409700</xdr:rowOff>
    </xdr:from>
    <xdr:to>
      <xdr:col>13</xdr:col>
      <xdr:colOff>419100</xdr:colOff>
      <xdr:row>3</xdr:row>
      <xdr:rowOff>1647825</xdr:rowOff>
    </xdr:to>
    <xdr:pic>
      <xdr:nvPicPr>
        <xdr:cNvPr id="15" name="Picture 6"/>
        <xdr:cNvPicPr>
          <a:picLocks noChangeAspect="1" noChangeArrowheads="1"/>
        </xdr:cNvPicPr>
      </xdr:nvPicPr>
      <xdr:blipFill>
        <a:blip xmlns:r="http://schemas.openxmlformats.org/officeDocument/2006/relationships" r:embed="rId4" cstate="print"/>
        <a:srcRect/>
        <a:stretch>
          <a:fillRect/>
        </a:stretch>
      </xdr:blipFill>
      <xdr:spPr>
        <a:xfrm>
          <a:off x="10487025" y="3467100"/>
          <a:ext cx="152400" cy="2381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49266</xdr:colOff>
      <xdr:row>10</xdr:row>
      <xdr:rowOff>1161832</xdr:rowOff>
    </xdr:from>
    <xdr:to>
      <xdr:col>14</xdr:col>
      <xdr:colOff>98533</xdr:colOff>
      <xdr:row>10</xdr:row>
      <xdr:rowOff>1470481</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a:xfrm>
          <a:off x="11164570" y="9733915"/>
          <a:ext cx="1659255" cy="308610"/>
        </a:xfrm>
        <a:prstGeom prst="rect">
          <a:avLst/>
        </a:prstGeom>
        <a:noFill/>
        <a:ln w="9525">
          <a:noFill/>
          <a:miter lim="800000"/>
          <a:headEnd/>
          <a:tailEnd/>
        </a:ln>
      </xdr:spPr>
    </xdr:pic>
    <xdr:clientData/>
  </xdr:twoCellAnchor>
  <xdr:twoCellAnchor>
    <xdr:from>
      <xdr:col>9</xdr:col>
      <xdr:colOff>294508</xdr:colOff>
      <xdr:row>10</xdr:row>
      <xdr:rowOff>931589</xdr:rowOff>
    </xdr:from>
    <xdr:to>
      <xdr:col>9</xdr:col>
      <xdr:colOff>1294633</xdr:colOff>
      <xdr:row>10</xdr:row>
      <xdr:rowOff>1369739</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a:xfrm>
          <a:off x="9923780" y="9504045"/>
          <a:ext cx="1000125" cy="438150"/>
        </a:xfrm>
        <a:prstGeom prst="rect">
          <a:avLst/>
        </a:prstGeom>
        <a:noFill/>
        <a:ln w="9525">
          <a:noFill/>
          <a:miter lim="800000"/>
          <a:headEnd/>
          <a:tailEnd/>
        </a:ln>
      </xdr:spPr>
    </xdr:pic>
    <xdr:clientData/>
  </xdr:twoCellAnchor>
  <xdr:twoCellAnchor editAs="oneCell">
    <xdr:from>
      <xdr:col>0</xdr:col>
      <xdr:colOff>164225</xdr:colOff>
      <xdr:row>6</xdr:row>
      <xdr:rowOff>65690</xdr:rowOff>
    </xdr:from>
    <xdr:to>
      <xdr:col>1</xdr:col>
      <xdr:colOff>842769</xdr:colOff>
      <xdr:row>6</xdr:row>
      <xdr:rowOff>626571</xdr:rowOff>
    </xdr:to>
    <xdr:pic>
      <xdr:nvPicPr>
        <xdr:cNvPr id="4" name="Рисунок 3"/>
        <xdr:cNvPicPr>
          <a:picLocks noChangeAspect="1"/>
        </xdr:cNvPicPr>
      </xdr:nvPicPr>
      <xdr:blipFill>
        <a:blip xmlns:r="http://schemas.openxmlformats.org/officeDocument/2006/relationships" r:embed="rId3" cstate="print"/>
        <a:stretch>
          <a:fillRect/>
        </a:stretch>
      </xdr:blipFill>
      <xdr:spPr>
        <a:xfrm>
          <a:off x="163830" y="5189855"/>
          <a:ext cx="1059815" cy="560705"/>
        </a:xfrm>
        <a:prstGeom prst="rect">
          <a:avLst/>
        </a:prstGeom>
      </xdr:spPr>
    </xdr:pic>
    <xdr:clientData/>
  </xdr:twoCellAnchor>
  <xdr:twoCellAnchor editAs="oneCell">
    <xdr:from>
      <xdr:col>4</xdr:col>
      <xdr:colOff>476250</xdr:colOff>
      <xdr:row>4</xdr:row>
      <xdr:rowOff>279181</xdr:rowOff>
    </xdr:from>
    <xdr:to>
      <xdr:col>5</xdr:col>
      <xdr:colOff>607301</xdr:colOff>
      <xdr:row>5</xdr:row>
      <xdr:rowOff>13138</xdr:rowOff>
    </xdr:to>
    <xdr:pic>
      <xdr:nvPicPr>
        <xdr:cNvPr id="5" name="Рисунок 4"/>
        <xdr:cNvPicPr>
          <a:picLocks noChangeAspect="1"/>
        </xdr:cNvPicPr>
      </xdr:nvPicPr>
      <xdr:blipFill>
        <a:blip xmlns:r="http://schemas.openxmlformats.org/officeDocument/2006/relationships" r:embed="rId4" cstate="print"/>
        <a:stretch>
          <a:fillRect/>
        </a:stretch>
      </xdr:blipFill>
      <xdr:spPr>
        <a:xfrm>
          <a:off x="5267325" y="4374515"/>
          <a:ext cx="740410" cy="391160"/>
        </a:xfrm>
        <a:prstGeom prst="rect">
          <a:avLst/>
        </a:prstGeom>
      </xdr:spPr>
    </xdr:pic>
    <xdr:clientData/>
  </xdr:twoCellAnchor>
  <xdr:twoCellAnchor editAs="oneCell">
    <xdr:from>
      <xdr:col>0</xdr:col>
      <xdr:colOff>114958</xdr:colOff>
      <xdr:row>7</xdr:row>
      <xdr:rowOff>213490</xdr:rowOff>
    </xdr:from>
    <xdr:to>
      <xdr:col>0</xdr:col>
      <xdr:colOff>364032</xdr:colOff>
      <xdr:row>7</xdr:row>
      <xdr:rowOff>558361</xdr:rowOff>
    </xdr:to>
    <xdr:pic>
      <xdr:nvPicPr>
        <xdr:cNvPr id="6" name="Рисунок 5"/>
        <xdr:cNvPicPr>
          <a:picLocks noChangeAspect="1"/>
        </xdr:cNvPicPr>
      </xdr:nvPicPr>
      <xdr:blipFill>
        <a:blip xmlns:r="http://schemas.openxmlformats.org/officeDocument/2006/relationships" r:embed="rId5" cstate="print"/>
        <a:stretch>
          <a:fillRect/>
        </a:stretch>
      </xdr:blipFill>
      <xdr:spPr>
        <a:xfrm flipH="1">
          <a:off x="114935" y="5995035"/>
          <a:ext cx="248920" cy="3448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49266</xdr:colOff>
      <xdr:row>10</xdr:row>
      <xdr:rowOff>1161832</xdr:rowOff>
    </xdr:from>
    <xdr:to>
      <xdr:col>14</xdr:col>
      <xdr:colOff>98533</xdr:colOff>
      <xdr:row>10</xdr:row>
      <xdr:rowOff>1470481</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a:xfrm>
          <a:off x="11164570" y="9733915"/>
          <a:ext cx="1659255" cy="308610"/>
        </a:xfrm>
        <a:prstGeom prst="rect">
          <a:avLst/>
        </a:prstGeom>
        <a:noFill/>
        <a:ln w="9525">
          <a:noFill/>
          <a:miter lim="800000"/>
          <a:headEnd/>
          <a:tailEnd/>
        </a:ln>
      </xdr:spPr>
    </xdr:pic>
    <xdr:clientData/>
  </xdr:twoCellAnchor>
  <xdr:twoCellAnchor>
    <xdr:from>
      <xdr:col>9</xdr:col>
      <xdr:colOff>294508</xdr:colOff>
      <xdr:row>10</xdr:row>
      <xdr:rowOff>931589</xdr:rowOff>
    </xdr:from>
    <xdr:to>
      <xdr:col>9</xdr:col>
      <xdr:colOff>1294633</xdr:colOff>
      <xdr:row>10</xdr:row>
      <xdr:rowOff>1369739</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a:xfrm>
          <a:off x="9923780" y="9504045"/>
          <a:ext cx="1000125" cy="438150"/>
        </a:xfrm>
        <a:prstGeom prst="rect">
          <a:avLst/>
        </a:prstGeom>
        <a:noFill/>
        <a:ln w="9525">
          <a:noFill/>
          <a:miter lim="800000"/>
          <a:headEnd/>
          <a:tailEnd/>
        </a:ln>
      </xdr:spPr>
    </xdr:pic>
    <xdr:clientData/>
  </xdr:twoCellAnchor>
  <xdr:twoCellAnchor editAs="oneCell">
    <xdr:from>
      <xdr:col>0</xdr:col>
      <xdr:colOff>164225</xdr:colOff>
      <xdr:row>6</xdr:row>
      <xdr:rowOff>65690</xdr:rowOff>
    </xdr:from>
    <xdr:to>
      <xdr:col>1</xdr:col>
      <xdr:colOff>842769</xdr:colOff>
      <xdr:row>9</xdr:row>
      <xdr:rowOff>55071</xdr:rowOff>
    </xdr:to>
    <xdr:pic>
      <xdr:nvPicPr>
        <xdr:cNvPr id="4" name="Рисунок 3"/>
        <xdr:cNvPicPr>
          <a:picLocks noChangeAspect="1"/>
        </xdr:cNvPicPr>
      </xdr:nvPicPr>
      <xdr:blipFill>
        <a:blip xmlns:r="http://schemas.openxmlformats.org/officeDocument/2006/relationships" r:embed="rId3" cstate="print"/>
        <a:stretch>
          <a:fillRect/>
        </a:stretch>
      </xdr:blipFill>
      <xdr:spPr>
        <a:xfrm>
          <a:off x="163830" y="5189855"/>
          <a:ext cx="1059815" cy="2456180"/>
        </a:xfrm>
        <a:prstGeom prst="rect">
          <a:avLst/>
        </a:prstGeom>
      </xdr:spPr>
    </xdr:pic>
    <xdr:clientData/>
  </xdr:twoCellAnchor>
  <xdr:twoCellAnchor editAs="oneCell">
    <xdr:from>
      <xdr:col>4</xdr:col>
      <xdr:colOff>476250</xdr:colOff>
      <xdr:row>4</xdr:row>
      <xdr:rowOff>279181</xdr:rowOff>
    </xdr:from>
    <xdr:to>
      <xdr:col>5</xdr:col>
      <xdr:colOff>607301</xdr:colOff>
      <xdr:row>7</xdr:row>
      <xdr:rowOff>13138</xdr:rowOff>
    </xdr:to>
    <xdr:pic>
      <xdr:nvPicPr>
        <xdr:cNvPr id="5" name="Рисунок 4"/>
        <xdr:cNvPicPr>
          <a:picLocks noChangeAspect="1"/>
        </xdr:cNvPicPr>
      </xdr:nvPicPr>
      <xdr:blipFill>
        <a:blip xmlns:r="http://schemas.openxmlformats.org/officeDocument/2006/relationships" r:embed="rId4" cstate="print"/>
        <a:stretch>
          <a:fillRect/>
        </a:stretch>
      </xdr:blipFill>
      <xdr:spPr>
        <a:xfrm>
          <a:off x="5267325" y="4374515"/>
          <a:ext cx="740410" cy="1419860"/>
        </a:xfrm>
        <a:prstGeom prst="rect">
          <a:avLst/>
        </a:prstGeom>
      </xdr:spPr>
    </xdr:pic>
    <xdr:clientData/>
  </xdr:twoCellAnchor>
  <xdr:twoCellAnchor editAs="oneCell">
    <xdr:from>
      <xdr:col>0</xdr:col>
      <xdr:colOff>114958</xdr:colOff>
      <xdr:row>7</xdr:row>
      <xdr:rowOff>213490</xdr:rowOff>
    </xdr:from>
    <xdr:to>
      <xdr:col>0</xdr:col>
      <xdr:colOff>364032</xdr:colOff>
      <xdr:row>9</xdr:row>
      <xdr:rowOff>158311</xdr:rowOff>
    </xdr:to>
    <xdr:pic>
      <xdr:nvPicPr>
        <xdr:cNvPr id="6" name="Рисунок 5"/>
        <xdr:cNvPicPr>
          <a:picLocks noChangeAspect="1"/>
        </xdr:cNvPicPr>
      </xdr:nvPicPr>
      <xdr:blipFill>
        <a:blip xmlns:r="http://schemas.openxmlformats.org/officeDocument/2006/relationships" r:embed="rId5" cstate="print"/>
        <a:stretch>
          <a:fillRect/>
        </a:stretch>
      </xdr:blipFill>
      <xdr:spPr>
        <a:xfrm flipH="1">
          <a:off x="114935" y="5995035"/>
          <a:ext cx="248920" cy="17545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25454</xdr:colOff>
      <xdr:row>10</xdr:row>
      <xdr:rowOff>721300</xdr:rowOff>
    </xdr:from>
    <xdr:to>
      <xdr:col>14</xdr:col>
      <xdr:colOff>74721</xdr:colOff>
      <xdr:row>10</xdr:row>
      <xdr:rowOff>1029949</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a:xfrm>
          <a:off x="9788525" y="5645150"/>
          <a:ext cx="1506220" cy="308610"/>
        </a:xfrm>
        <a:prstGeom prst="rect">
          <a:avLst/>
        </a:prstGeom>
        <a:noFill/>
        <a:ln w="9525">
          <a:noFill/>
          <a:miter lim="800000"/>
          <a:headEnd/>
          <a:tailEnd/>
        </a:ln>
      </xdr:spPr>
    </xdr:pic>
    <xdr:clientData/>
  </xdr:twoCellAnchor>
  <xdr:twoCellAnchor>
    <xdr:from>
      <xdr:col>9</xdr:col>
      <xdr:colOff>175446</xdr:colOff>
      <xdr:row>10</xdr:row>
      <xdr:rowOff>586308</xdr:rowOff>
    </xdr:from>
    <xdr:to>
      <xdr:col>9</xdr:col>
      <xdr:colOff>1175571</xdr:colOff>
      <xdr:row>10</xdr:row>
      <xdr:rowOff>1024458</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a:xfrm>
          <a:off x="8843010" y="5510530"/>
          <a:ext cx="920115" cy="438150"/>
        </a:xfrm>
        <a:prstGeom prst="rect">
          <a:avLst/>
        </a:prstGeom>
        <a:noFill/>
        <a:ln w="9525">
          <a:noFill/>
          <a:miter lim="800000"/>
          <a:headEnd/>
          <a:tailEnd/>
        </a:ln>
      </xdr:spPr>
    </xdr:pic>
    <xdr:clientData/>
  </xdr:twoCellAnchor>
  <xdr:twoCellAnchor editAs="oneCell">
    <xdr:from>
      <xdr:col>0</xdr:col>
      <xdr:colOff>104694</xdr:colOff>
      <xdr:row>5</xdr:row>
      <xdr:rowOff>137128</xdr:rowOff>
    </xdr:from>
    <xdr:to>
      <xdr:col>1</xdr:col>
      <xdr:colOff>783238</xdr:colOff>
      <xdr:row>7</xdr:row>
      <xdr:rowOff>150321</xdr:rowOff>
    </xdr:to>
    <xdr:pic>
      <xdr:nvPicPr>
        <xdr:cNvPr id="4" name="Рисунок 3"/>
        <xdr:cNvPicPr>
          <a:picLocks noChangeAspect="1"/>
        </xdr:cNvPicPr>
      </xdr:nvPicPr>
      <xdr:blipFill>
        <a:blip xmlns:r="http://schemas.openxmlformats.org/officeDocument/2006/relationships" r:embed="rId3" cstate="print"/>
        <a:stretch>
          <a:fillRect/>
        </a:stretch>
      </xdr:blipFill>
      <xdr:spPr>
        <a:xfrm>
          <a:off x="104140" y="3146425"/>
          <a:ext cx="1059815" cy="565785"/>
        </a:xfrm>
        <a:prstGeom prst="rect">
          <a:avLst/>
        </a:prstGeom>
      </xdr:spPr>
    </xdr:pic>
    <xdr:clientData/>
  </xdr:twoCellAnchor>
  <xdr:twoCellAnchor editAs="oneCell">
    <xdr:from>
      <xdr:col>4</xdr:col>
      <xdr:colOff>476250</xdr:colOff>
      <xdr:row>4</xdr:row>
      <xdr:rowOff>279181</xdr:rowOff>
    </xdr:from>
    <xdr:to>
      <xdr:col>5</xdr:col>
      <xdr:colOff>607301</xdr:colOff>
      <xdr:row>6</xdr:row>
      <xdr:rowOff>25045</xdr:rowOff>
    </xdr:to>
    <xdr:pic>
      <xdr:nvPicPr>
        <xdr:cNvPr id="5" name="Рисунок 4"/>
        <xdr:cNvPicPr>
          <a:picLocks noChangeAspect="1"/>
        </xdr:cNvPicPr>
      </xdr:nvPicPr>
      <xdr:blipFill>
        <a:blip xmlns:r="http://schemas.openxmlformats.org/officeDocument/2006/relationships" r:embed="rId4" cstate="print"/>
        <a:stretch>
          <a:fillRect/>
        </a:stretch>
      </xdr:blipFill>
      <xdr:spPr>
        <a:xfrm>
          <a:off x="5267325" y="2879090"/>
          <a:ext cx="740410" cy="393700"/>
        </a:xfrm>
        <a:prstGeom prst="rect">
          <a:avLst/>
        </a:prstGeom>
      </xdr:spPr>
    </xdr:pic>
    <xdr:clientData/>
  </xdr:twoCellAnchor>
  <xdr:twoCellAnchor editAs="oneCell">
    <xdr:from>
      <xdr:col>0</xdr:col>
      <xdr:colOff>99083</xdr:colOff>
      <xdr:row>7</xdr:row>
      <xdr:rowOff>38865</xdr:rowOff>
    </xdr:from>
    <xdr:to>
      <xdr:col>0</xdr:col>
      <xdr:colOff>348157</xdr:colOff>
      <xdr:row>7</xdr:row>
      <xdr:rowOff>383736</xdr:rowOff>
    </xdr:to>
    <xdr:pic>
      <xdr:nvPicPr>
        <xdr:cNvPr id="6" name="Рисунок 5"/>
        <xdr:cNvPicPr>
          <a:picLocks noChangeAspect="1"/>
        </xdr:cNvPicPr>
      </xdr:nvPicPr>
      <xdr:blipFill>
        <a:blip xmlns:r="http://schemas.openxmlformats.org/officeDocument/2006/relationships" r:embed="rId5" cstate="print"/>
        <a:stretch>
          <a:fillRect/>
        </a:stretch>
      </xdr:blipFill>
      <xdr:spPr>
        <a:xfrm flipH="1">
          <a:off x="99060" y="3601085"/>
          <a:ext cx="248920" cy="34480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topLeftCell="A13" zoomScale="86" zoomScaleNormal="86" workbookViewId="0">
      <selection activeCell="B10" sqref="B10:B11"/>
    </sheetView>
  </sheetViews>
  <sheetFormatPr defaultColWidth="9" defaultRowHeight="15" x14ac:dyDescent="0.25"/>
  <cols>
    <col min="1" max="1" width="5.7109375" customWidth="1"/>
    <col min="2" max="2" width="47.7109375" customWidth="1"/>
    <col min="3" max="3" width="11" customWidth="1"/>
    <col min="4" max="4" width="7.42578125" customWidth="1"/>
    <col min="5" max="5" width="9.140625" customWidth="1"/>
    <col min="6" max="6" width="12.28515625" style="1" customWidth="1"/>
    <col min="7" max="7" width="15" style="2" customWidth="1"/>
    <col min="8" max="8" width="17.28515625" style="1" customWidth="1"/>
    <col min="9" max="9" width="18.85546875" customWidth="1"/>
    <col min="10" max="10" width="22.28515625" customWidth="1"/>
    <col min="11" max="11" width="24.140625" customWidth="1"/>
    <col min="12" max="12" width="14.5703125" hidden="1" customWidth="1"/>
    <col min="13" max="13" width="12.85546875" hidden="1" customWidth="1"/>
    <col min="14" max="14" width="5" hidden="1" customWidth="1"/>
  </cols>
  <sheetData>
    <row r="1" spans="1:14" x14ac:dyDescent="0.25">
      <c r="A1" s="3"/>
      <c r="B1" s="3"/>
      <c r="C1" s="3"/>
      <c r="D1" s="3"/>
      <c r="E1" s="3"/>
      <c r="F1" s="4"/>
      <c r="G1" s="5"/>
      <c r="H1" s="4"/>
      <c r="I1" s="3"/>
      <c r="J1" s="3"/>
      <c r="K1" s="3"/>
      <c r="L1" s="3"/>
      <c r="M1" s="3"/>
      <c r="N1" s="3"/>
    </row>
    <row r="2" spans="1:14" ht="18.75" x14ac:dyDescent="0.3">
      <c r="A2" s="41"/>
      <c r="B2" s="41"/>
      <c r="C2" s="41"/>
      <c r="D2" s="41"/>
      <c r="E2" s="41"/>
      <c r="F2" s="71"/>
      <c r="G2" s="72"/>
      <c r="H2" s="71"/>
      <c r="I2" s="41"/>
      <c r="J2" s="41"/>
      <c r="K2" s="41"/>
      <c r="L2" s="41"/>
      <c r="M2" s="41"/>
      <c r="N2" s="41"/>
    </row>
    <row r="3" spans="1:14" ht="18.75" x14ac:dyDescent="0.3">
      <c r="A3" s="83" t="s">
        <v>0</v>
      </c>
      <c r="B3" s="83"/>
      <c r="C3" s="83"/>
      <c r="D3" s="83"/>
      <c r="E3" s="83"/>
      <c r="F3" s="83"/>
      <c r="G3" s="83"/>
      <c r="H3" s="83"/>
      <c r="I3" s="83"/>
      <c r="J3" s="83"/>
      <c r="K3" s="83"/>
      <c r="L3" s="35"/>
      <c r="M3" s="35"/>
      <c r="N3" s="35"/>
    </row>
    <row r="4" spans="1:14" ht="270" customHeight="1" x14ac:dyDescent="0.25">
      <c r="A4" s="84" t="s">
        <v>1</v>
      </c>
      <c r="B4" s="84"/>
      <c r="C4" s="84"/>
      <c r="D4" s="84"/>
      <c r="E4" s="84"/>
      <c r="F4" s="84"/>
      <c r="G4" s="84"/>
      <c r="H4" s="84"/>
      <c r="I4" s="84"/>
      <c r="J4" s="84"/>
      <c r="K4" s="84"/>
      <c r="L4" s="84"/>
      <c r="M4" s="84"/>
      <c r="N4" s="84"/>
    </row>
    <row r="5" spans="1:14" ht="51.75" customHeight="1" x14ac:dyDescent="0.25">
      <c r="A5" s="80" t="s">
        <v>2</v>
      </c>
      <c r="B5" s="80"/>
      <c r="C5" s="80"/>
      <c r="D5" s="80"/>
      <c r="E5" s="80"/>
      <c r="F5" s="80"/>
      <c r="G5" s="80"/>
      <c r="H5" s="80"/>
      <c r="I5" s="80"/>
      <c r="J5" s="80"/>
      <c r="K5" s="80"/>
      <c r="L5" s="43"/>
      <c r="M5" s="43"/>
      <c r="N5" s="43"/>
    </row>
    <row r="6" spans="1:14" ht="29.25" customHeight="1" x14ac:dyDescent="0.25">
      <c r="A6" s="80" t="s">
        <v>3</v>
      </c>
      <c r="B6" s="80"/>
      <c r="C6" s="80"/>
      <c r="D6" s="80"/>
      <c r="E6" s="80"/>
      <c r="F6" s="80"/>
      <c r="G6" s="80"/>
      <c r="H6" s="80"/>
      <c r="I6" s="80"/>
      <c r="J6" s="80"/>
      <c r="K6" s="80"/>
      <c r="L6" s="43"/>
      <c r="M6" s="43"/>
      <c r="N6" s="43"/>
    </row>
    <row r="7" spans="1:14" ht="51.75" customHeight="1" x14ac:dyDescent="0.25">
      <c r="A7" s="80" t="s">
        <v>4</v>
      </c>
      <c r="B7" s="80"/>
      <c r="C7" s="80"/>
      <c r="D7" s="80"/>
      <c r="E7" s="80"/>
      <c r="F7" s="80"/>
      <c r="G7" s="80"/>
      <c r="H7" s="80"/>
      <c r="I7" s="80"/>
      <c r="J7" s="80"/>
      <c r="K7" s="80"/>
      <c r="L7" s="43"/>
      <c r="M7" s="43"/>
      <c r="N7" s="43"/>
    </row>
    <row r="8" spans="1:14" ht="105.75" customHeight="1" x14ac:dyDescent="0.25">
      <c r="A8" s="80" t="s">
        <v>5</v>
      </c>
      <c r="B8" s="80"/>
      <c r="C8" s="80"/>
      <c r="D8" s="80"/>
      <c r="E8" s="80"/>
      <c r="F8" s="80"/>
      <c r="G8" s="80"/>
      <c r="H8" s="80"/>
      <c r="I8" s="80"/>
      <c r="J8" s="80"/>
      <c r="K8" s="80"/>
      <c r="L8" s="43"/>
      <c r="M8" s="43"/>
      <c r="N8" s="43"/>
    </row>
    <row r="9" spans="1:14" ht="36.75" customHeight="1" x14ac:dyDescent="0.25">
      <c r="A9" s="81" t="s">
        <v>6</v>
      </c>
      <c r="B9" s="81"/>
      <c r="C9" s="81"/>
      <c r="D9" s="81"/>
      <c r="E9" s="81"/>
      <c r="F9" s="81"/>
      <c r="G9" s="81"/>
      <c r="H9" s="81"/>
      <c r="I9" s="81"/>
      <c r="J9" s="81"/>
      <c r="K9" s="81"/>
      <c r="L9" s="81"/>
      <c r="M9" s="81"/>
      <c r="N9" s="81"/>
    </row>
    <row r="10" spans="1:14" ht="77.25" customHeight="1" x14ac:dyDescent="0.3">
      <c r="A10" s="78" t="s">
        <v>7</v>
      </c>
      <c r="B10" s="78" t="s">
        <v>8</v>
      </c>
      <c r="C10" s="78" t="s">
        <v>9</v>
      </c>
      <c r="D10" s="78" t="s">
        <v>10</v>
      </c>
      <c r="E10" s="78" t="s">
        <v>11</v>
      </c>
      <c r="F10" s="78" t="s">
        <v>12</v>
      </c>
      <c r="G10" s="78"/>
      <c r="H10" s="78"/>
      <c r="I10" s="82" t="s">
        <v>13</v>
      </c>
      <c r="J10" s="82"/>
      <c r="K10" s="82"/>
      <c r="L10" s="35"/>
      <c r="M10" s="35"/>
      <c r="N10" s="35"/>
    </row>
    <row r="11" spans="1:14" ht="126" customHeight="1" x14ac:dyDescent="0.3">
      <c r="A11" s="78"/>
      <c r="B11" s="78"/>
      <c r="C11" s="78"/>
      <c r="D11" s="78"/>
      <c r="E11" s="78"/>
      <c r="F11" s="45" t="s">
        <v>14</v>
      </c>
      <c r="G11" s="46" t="s">
        <v>15</v>
      </c>
      <c r="H11" s="45" t="s">
        <v>16</v>
      </c>
      <c r="I11" s="44" t="s">
        <v>17</v>
      </c>
      <c r="J11" s="45" t="s">
        <v>18</v>
      </c>
      <c r="K11" s="45" t="s">
        <v>19</v>
      </c>
      <c r="L11" s="35"/>
      <c r="M11" s="35"/>
      <c r="N11" s="35"/>
    </row>
    <row r="12" spans="1:14" ht="31.5" customHeight="1" x14ac:dyDescent="0.3">
      <c r="A12" s="47">
        <v>1</v>
      </c>
      <c r="B12" s="48" t="s">
        <v>20</v>
      </c>
      <c r="C12" s="79" t="s">
        <v>21</v>
      </c>
      <c r="D12" s="49" t="s">
        <v>22</v>
      </c>
      <c r="E12" s="50">
        <v>19</v>
      </c>
      <c r="F12" s="73">
        <v>282</v>
      </c>
      <c r="G12" s="73">
        <v>280</v>
      </c>
      <c r="H12" s="73">
        <v>283</v>
      </c>
      <c r="I12" s="52">
        <f>AVERAGE(F12:H12)</f>
        <v>281.66666666666703</v>
      </c>
      <c r="J12" s="53">
        <f>STDEV(F12:H12)</f>
        <v>1.5275252316519501</v>
      </c>
      <c r="K12" s="53">
        <f t="shared" ref="K12:K24" si="0">J12/I12*100</f>
        <v>0.54231665029063203</v>
      </c>
      <c r="L12" s="35"/>
      <c r="M12" s="35"/>
      <c r="N12" s="35"/>
    </row>
    <row r="13" spans="1:14" ht="34.5" customHeight="1" x14ac:dyDescent="0.3">
      <c r="A13" s="47">
        <v>2</v>
      </c>
      <c r="B13" s="48" t="s">
        <v>23</v>
      </c>
      <c r="C13" s="79"/>
      <c r="D13" s="49" t="s">
        <v>24</v>
      </c>
      <c r="E13" s="50">
        <v>1</v>
      </c>
      <c r="F13" s="73">
        <v>482</v>
      </c>
      <c r="G13" s="73">
        <v>480</v>
      </c>
      <c r="H13" s="73">
        <v>483</v>
      </c>
      <c r="I13" s="52">
        <f t="shared" ref="I13:I24" si="1">AVERAGE(F13:H13)</f>
        <v>481.66666666666703</v>
      </c>
      <c r="J13" s="53">
        <f t="shared" ref="J13:J24" si="2">STDEV(F13:H13)</f>
        <v>1.5275252316519501</v>
      </c>
      <c r="K13" s="53">
        <f t="shared" si="0"/>
        <v>0.317133266086909</v>
      </c>
      <c r="L13" s="35"/>
      <c r="M13" s="35"/>
      <c r="N13" s="35"/>
    </row>
    <row r="14" spans="1:14" ht="31.5" customHeight="1" x14ac:dyDescent="0.3">
      <c r="A14" s="47">
        <v>3</v>
      </c>
      <c r="B14" s="48" t="s">
        <v>25</v>
      </c>
      <c r="C14" s="79"/>
      <c r="D14" s="49" t="s">
        <v>24</v>
      </c>
      <c r="E14" s="74">
        <v>6</v>
      </c>
      <c r="F14" s="73">
        <v>282</v>
      </c>
      <c r="G14" s="73">
        <v>280</v>
      </c>
      <c r="H14" s="73">
        <v>283</v>
      </c>
      <c r="I14" s="52">
        <f t="shared" si="1"/>
        <v>281.66666666666703</v>
      </c>
      <c r="J14" s="53">
        <f t="shared" si="2"/>
        <v>1.5275252316519501</v>
      </c>
      <c r="K14" s="53">
        <f t="shared" si="0"/>
        <v>0.54231665029063203</v>
      </c>
      <c r="L14" s="35"/>
      <c r="M14" s="35"/>
      <c r="N14" s="35"/>
    </row>
    <row r="15" spans="1:14" ht="31.5" customHeight="1" x14ac:dyDescent="0.3">
      <c r="A15" s="47">
        <v>4</v>
      </c>
      <c r="B15" s="48" t="s">
        <v>26</v>
      </c>
      <c r="C15" s="79"/>
      <c r="D15" s="49" t="s">
        <v>27</v>
      </c>
      <c r="E15" s="75">
        <v>1</v>
      </c>
      <c r="F15" s="73">
        <v>478</v>
      </c>
      <c r="G15" s="73">
        <v>476</v>
      </c>
      <c r="H15" s="73">
        <v>479</v>
      </c>
      <c r="I15" s="52">
        <f t="shared" si="1"/>
        <v>477.66666666666703</v>
      </c>
      <c r="J15" s="53">
        <f t="shared" si="2"/>
        <v>1.5275252316519501</v>
      </c>
      <c r="K15" s="53">
        <f t="shared" si="0"/>
        <v>0.31978895289294101</v>
      </c>
      <c r="L15" s="35"/>
      <c r="M15" s="35"/>
      <c r="N15" s="35"/>
    </row>
    <row r="16" spans="1:14" ht="31.5" customHeight="1" x14ac:dyDescent="0.3">
      <c r="A16" s="47">
        <v>5</v>
      </c>
      <c r="B16" s="48" t="s">
        <v>28</v>
      </c>
      <c r="C16" s="79"/>
      <c r="D16" s="49" t="s">
        <v>24</v>
      </c>
      <c r="E16" s="75">
        <v>50</v>
      </c>
      <c r="F16" s="73">
        <v>317</v>
      </c>
      <c r="G16" s="73">
        <v>315</v>
      </c>
      <c r="H16" s="73">
        <v>318</v>
      </c>
      <c r="I16" s="52">
        <f t="shared" si="1"/>
        <v>316.66666666666703</v>
      </c>
      <c r="J16" s="53">
        <f t="shared" si="2"/>
        <v>1.5275252316519501</v>
      </c>
      <c r="K16" s="53">
        <f t="shared" si="0"/>
        <v>0.48237638894272</v>
      </c>
      <c r="L16" s="35"/>
      <c r="M16" s="35"/>
      <c r="N16" s="35"/>
    </row>
    <row r="17" spans="1:14" ht="31.5" customHeight="1" x14ac:dyDescent="0.3">
      <c r="A17" s="47">
        <v>6</v>
      </c>
      <c r="B17" s="48" t="s">
        <v>29</v>
      </c>
      <c r="C17" s="79"/>
      <c r="D17" s="49" t="s">
        <v>30</v>
      </c>
      <c r="E17" s="75">
        <v>12</v>
      </c>
      <c r="F17" s="73">
        <v>612</v>
      </c>
      <c r="G17" s="73">
        <v>610</v>
      </c>
      <c r="H17" s="73">
        <v>613</v>
      </c>
      <c r="I17" s="52">
        <f t="shared" si="1"/>
        <v>611.66666666666697</v>
      </c>
      <c r="J17" s="53">
        <f t="shared" si="2"/>
        <v>1.5275252316519501</v>
      </c>
      <c r="K17" s="53">
        <f t="shared" si="0"/>
        <v>0.249731645501681</v>
      </c>
      <c r="L17" s="35"/>
      <c r="M17" s="35"/>
      <c r="N17" s="35"/>
    </row>
    <row r="18" spans="1:14" ht="31.5" customHeight="1" x14ac:dyDescent="0.3">
      <c r="A18" s="47">
        <v>7</v>
      </c>
      <c r="B18" s="48" t="s">
        <v>31</v>
      </c>
      <c r="C18" s="79"/>
      <c r="D18" s="49" t="s">
        <v>27</v>
      </c>
      <c r="E18" s="75">
        <v>2</v>
      </c>
      <c r="F18" s="73">
        <v>579</v>
      </c>
      <c r="G18" s="73">
        <v>557</v>
      </c>
      <c r="H18" s="73">
        <v>580</v>
      </c>
      <c r="I18" s="52">
        <f t="shared" si="1"/>
        <v>572</v>
      </c>
      <c r="J18" s="53">
        <f t="shared" si="2"/>
        <v>13</v>
      </c>
      <c r="K18" s="53">
        <f t="shared" si="0"/>
        <v>2.2727272727272698</v>
      </c>
      <c r="L18" s="35"/>
      <c r="M18" s="35"/>
      <c r="N18" s="35"/>
    </row>
    <row r="19" spans="1:14" ht="31.5" customHeight="1" x14ac:dyDescent="0.3">
      <c r="A19" s="47">
        <v>8</v>
      </c>
      <c r="B19" s="48" t="s">
        <v>32</v>
      </c>
      <c r="C19" s="79"/>
      <c r="D19" s="49" t="s">
        <v>27</v>
      </c>
      <c r="E19" s="75">
        <v>2</v>
      </c>
      <c r="F19" s="73">
        <v>302</v>
      </c>
      <c r="G19" s="73">
        <v>300</v>
      </c>
      <c r="H19" s="73">
        <v>303</v>
      </c>
      <c r="I19" s="52">
        <f t="shared" si="1"/>
        <v>301.66666666666703</v>
      </c>
      <c r="J19" s="53">
        <f t="shared" si="2"/>
        <v>1.5275252316519501</v>
      </c>
      <c r="K19" s="53">
        <f t="shared" si="0"/>
        <v>0.50636195524373895</v>
      </c>
      <c r="L19" s="35"/>
      <c r="M19" s="35"/>
      <c r="N19" s="35"/>
    </row>
    <row r="20" spans="1:14" ht="30.75" customHeight="1" x14ac:dyDescent="0.3">
      <c r="A20" s="47">
        <v>9</v>
      </c>
      <c r="B20" s="48" t="s">
        <v>33</v>
      </c>
      <c r="C20" s="79"/>
      <c r="D20" s="49" t="s">
        <v>24</v>
      </c>
      <c r="E20" s="75">
        <v>6</v>
      </c>
      <c r="F20" s="73">
        <v>24</v>
      </c>
      <c r="G20" s="73">
        <v>23</v>
      </c>
      <c r="H20" s="73">
        <v>24</v>
      </c>
      <c r="I20" s="52">
        <f t="shared" si="1"/>
        <v>23.6666666666667</v>
      </c>
      <c r="J20" s="53">
        <f t="shared" si="2"/>
        <v>0.57735026918962595</v>
      </c>
      <c r="K20" s="53">
        <f t="shared" si="0"/>
        <v>2.4395081796744802</v>
      </c>
      <c r="L20" s="35"/>
      <c r="M20" s="35"/>
      <c r="N20" s="35"/>
    </row>
    <row r="21" spans="1:14" ht="31.5" customHeight="1" x14ac:dyDescent="0.3">
      <c r="A21" s="47">
        <v>10</v>
      </c>
      <c r="B21" s="48" t="s">
        <v>34</v>
      </c>
      <c r="C21" s="79"/>
      <c r="D21" s="56" t="s">
        <v>27</v>
      </c>
      <c r="E21" s="75">
        <v>5</v>
      </c>
      <c r="F21" s="73">
        <v>238</v>
      </c>
      <c r="G21" s="73">
        <v>236</v>
      </c>
      <c r="H21" s="73">
        <v>239</v>
      </c>
      <c r="I21" s="52">
        <f t="shared" si="1"/>
        <v>237.666666666667</v>
      </c>
      <c r="J21" s="53">
        <f t="shared" si="2"/>
        <v>1.5275252316519501</v>
      </c>
      <c r="K21" s="53">
        <f t="shared" si="0"/>
        <v>0.64271748877361001</v>
      </c>
      <c r="L21" s="35"/>
      <c r="M21" s="35"/>
      <c r="N21" s="35"/>
    </row>
    <row r="22" spans="1:14" ht="31.5" customHeight="1" x14ac:dyDescent="0.3">
      <c r="A22" s="47">
        <v>11</v>
      </c>
      <c r="B22" s="48" t="s">
        <v>35</v>
      </c>
      <c r="C22" s="79"/>
      <c r="D22" s="56" t="s">
        <v>24</v>
      </c>
      <c r="E22" s="75">
        <v>4</v>
      </c>
      <c r="F22" s="73">
        <v>372</v>
      </c>
      <c r="G22" s="73">
        <v>370</v>
      </c>
      <c r="H22" s="73">
        <v>373</v>
      </c>
      <c r="I22" s="52">
        <f t="shared" si="1"/>
        <v>371.66666666666703</v>
      </c>
      <c r="J22" s="53">
        <f t="shared" si="2"/>
        <v>1.5275252316519501</v>
      </c>
      <c r="K22" s="53">
        <f t="shared" si="0"/>
        <v>0.41099333587047898</v>
      </c>
      <c r="L22" s="35"/>
      <c r="M22" s="35"/>
      <c r="N22" s="35"/>
    </row>
    <row r="23" spans="1:14" ht="31.5" customHeight="1" x14ac:dyDescent="0.3">
      <c r="A23" s="47">
        <v>12</v>
      </c>
      <c r="B23" s="48" t="s">
        <v>36</v>
      </c>
      <c r="C23" s="79"/>
      <c r="D23" s="56" t="s">
        <v>24</v>
      </c>
      <c r="E23" s="75">
        <v>1</v>
      </c>
      <c r="F23" s="73">
        <v>536</v>
      </c>
      <c r="G23" s="73">
        <v>534</v>
      </c>
      <c r="H23" s="73">
        <v>537</v>
      </c>
      <c r="I23" s="52">
        <f t="shared" si="1"/>
        <v>535.66666666666697</v>
      </c>
      <c r="J23" s="53">
        <f t="shared" si="2"/>
        <v>1.5275252316519501</v>
      </c>
      <c r="K23" s="53">
        <f t="shared" si="0"/>
        <v>0.28516339109868299</v>
      </c>
      <c r="L23" s="35"/>
      <c r="M23" s="35"/>
      <c r="N23" s="35"/>
    </row>
    <row r="24" spans="1:14" ht="31.5" customHeight="1" x14ac:dyDescent="0.3">
      <c r="A24" s="47">
        <v>13</v>
      </c>
      <c r="B24" s="48" t="s">
        <v>37</v>
      </c>
      <c r="C24" s="79"/>
      <c r="D24" s="49" t="s">
        <v>30</v>
      </c>
      <c r="E24" s="75">
        <v>5</v>
      </c>
      <c r="F24" s="73">
        <v>252</v>
      </c>
      <c r="G24" s="73">
        <v>250</v>
      </c>
      <c r="H24" s="73">
        <v>253</v>
      </c>
      <c r="I24" s="52">
        <f t="shared" si="1"/>
        <v>251.666666666667</v>
      </c>
      <c r="J24" s="53">
        <f t="shared" si="2"/>
        <v>1.5275252316519501</v>
      </c>
      <c r="K24" s="53">
        <f t="shared" si="0"/>
        <v>0.60696366820607195</v>
      </c>
      <c r="L24" s="35"/>
      <c r="M24" s="35"/>
      <c r="N24" s="35"/>
    </row>
    <row r="25" spans="1:14" ht="31.5" hidden="1" customHeight="1" x14ac:dyDescent="0.3">
      <c r="A25" s="47"/>
      <c r="B25" s="48"/>
      <c r="C25" s="79"/>
      <c r="D25" s="49"/>
      <c r="E25" s="50"/>
      <c r="F25" s="73"/>
      <c r="G25" s="73"/>
      <c r="H25" s="73"/>
      <c r="I25" s="52"/>
      <c r="J25" s="53"/>
      <c r="K25" s="53"/>
      <c r="L25" s="35"/>
      <c r="M25" s="35"/>
      <c r="N25" s="35"/>
    </row>
    <row r="26" spans="1:14" ht="31.5" hidden="1" customHeight="1" x14ac:dyDescent="0.3">
      <c r="A26" s="47"/>
      <c r="B26" s="48"/>
      <c r="C26" s="79"/>
      <c r="D26" s="49"/>
      <c r="E26" s="50"/>
      <c r="F26" s="73"/>
      <c r="G26" s="73"/>
      <c r="H26" s="73"/>
      <c r="I26" s="52"/>
      <c r="J26" s="53"/>
      <c r="K26" s="53"/>
      <c r="L26" s="35"/>
      <c r="M26" s="35"/>
      <c r="N26" s="35"/>
    </row>
    <row r="27" spans="1:14" ht="31.5" hidden="1" customHeight="1" x14ac:dyDescent="0.3">
      <c r="A27" s="47"/>
      <c r="B27" s="48"/>
      <c r="C27" s="79"/>
      <c r="D27" s="49"/>
      <c r="E27" s="50"/>
      <c r="F27" s="73"/>
      <c r="G27" s="73"/>
      <c r="H27" s="73"/>
      <c r="I27" s="52"/>
      <c r="J27" s="53"/>
      <c r="K27" s="53"/>
      <c r="L27" s="35"/>
      <c r="M27" s="35"/>
      <c r="N27" s="35"/>
    </row>
    <row r="28" spans="1:14" ht="31.5" hidden="1" customHeight="1" x14ac:dyDescent="0.3">
      <c r="A28" s="47"/>
      <c r="B28" s="48"/>
      <c r="C28" s="79"/>
      <c r="D28" s="49"/>
      <c r="E28" s="50"/>
      <c r="F28" s="73"/>
      <c r="G28" s="73"/>
      <c r="H28" s="73"/>
      <c r="I28" s="52"/>
      <c r="J28" s="53"/>
      <c r="K28" s="53"/>
      <c r="L28" s="35"/>
      <c r="M28" s="35"/>
      <c r="N28" s="35"/>
    </row>
    <row r="29" spans="1:14" ht="31.5" hidden="1" customHeight="1" x14ac:dyDescent="0.3">
      <c r="A29" s="47"/>
      <c r="B29" s="48"/>
      <c r="C29" s="79"/>
      <c r="D29" s="49"/>
      <c r="E29" s="50"/>
      <c r="F29" s="73"/>
      <c r="G29" s="73"/>
      <c r="H29" s="73"/>
      <c r="I29" s="52"/>
      <c r="J29" s="53"/>
      <c r="K29" s="53"/>
      <c r="L29" s="35"/>
      <c r="M29" s="35"/>
      <c r="N29" s="35"/>
    </row>
    <row r="30" spans="1:14" ht="31.5" hidden="1" customHeight="1" x14ac:dyDescent="0.3">
      <c r="A30" s="47"/>
      <c r="B30" s="48"/>
      <c r="C30" s="79"/>
      <c r="D30" s="49"/>
      <c r="E30" s="50"/>
      <c r="F30" s="73"/>
      <c r="G30" s="73"/>
      <c r="H30" s="73"/>
      <c r="I30" s="52"/>
      <c r="J30" s="53"/>
      <c r="K30" s="53"/>
      <c r="L30" s="35"/>
      <c r="M30" s="35"/>
      <c r="N30" s="35"/>
    </row>
    <row r="31" spans="1:14" ht="31.5" hidden="1" customHeight="1" x14ac:dyDescent="0.3">
      <c r="A31" s="47"/>
      <c r="B31" s="48"/>
      <c r="C31" s="79"/>
      <c r="D31" s="49"/>
      <c r="E31" s="50"/>
      <c r="F31" s="73"/>
      <c r="G31" s="73"/>
      <c r="H31" s="73"/>
      <c r="I31" s="52"/>
      <c r="J31" s="53"/>
      <c r="K31" s="53"/>
      <c r="L31" s="35"/>
      <c r="M31" s="35"/>
      <c r="N31" s="35"/>
    </row>
    <row r="32" spans="1:14" ht="31.5" hidden="1" customHeight="1" x14ac:dyDescent="0.3">
      <c r="A32" s="47"/>
      <c r="B32" s="48"/>
      <c r="C32" s="79"/>
      <c r="D32" s="49"/>
      <c r="E32" s="50"/>
      <c r="F32" s="73"/>
      <c r="G32" s="73"/>
      <c r="H32" s="73"/>
      <c r="I32" s="52"/>
      <c r="J32" s="53"/>
      <c r="K32" s="53"/>
      <c r="L32" s="35"/>
      <c r="M32" s="35"/>
      <c r="N32" s="35"/>
    </row>
    <row r="33" spans="1:14" ht="31.5" hidden="1" customHeight="1" x14ac:dyDescent="0.3">
      <c r="A33" s="47"/>
      <c r="B33" s="48"/>
      <c r="C33" s="79"/>
      <c r="D33" s="49"/>
      <c r="E33" s="50"/>
      <c r="F33" s="73"/>
      <c r="G33" s="73"/>
      <c r="H33" s="73"/>
      <c r="I33" s="52"/>
      <c r="J33" s="53"/>
      <c r="K33" s="53"/>
      <c r="L33" s="35"/>
      <c r="M33" s="35"/>
      <c r="N33" s="35"/>
    </row>
    <row r="34" spans="1:14" ht="31.5" hidden="1" customHeight="1" x14ac:dyDescent="0.3">
      <c r="A34" s="47"/>
      <c r="B34" s="48"/>
      <c r="C34" s="79"/>
      <c r="D34" s="49"/>
      <c r="E34" s="50"/>
      <c r="F34" s="73"/>
      <c r="G34" s="73"/>
      <c r="H34" s="73"/>
      <c r="I34" s="52"/>
      <c r="J34" s="53"/>
      <c r="K34" s="53"/>
      <c r="L34" s="35"/>
      <c r="M34" s="35"/>
      <c r="N34" s="35"/>
    </row>
    <row r="35" spans="1:14" ht="31.5" hidden="1" customHeight="1" x14ac:dyDescent="0.3">
      <c r="A35" s="47"/>
      <c r="B35" s="48"/>
      <c r="C35" s="79"/>
      <c r="D35" s="49"/>
      <c r="E35" s="50"/>
      <c r="F35" s="73"/>
      <c r="G35" s="73"/>
      <c r="H35" s="73"/>
      <c r="I35" s="52"/>
      <c r="J35" s="53"/>
      <c r="K35" s="53"/>
      <c r="L35" s="35"/>
      <c r="M35" s="35"/>
      <c r="N35" s="35"/>
    </row>
    <row r="36" spans="1:14" ht="30.75" hidden="1" customHeight="1" x14ac:dyDescent="0.3">
      <c r="A36" s="47"/>
      <c r="B36" s="48"/>
      <c r="C36" s="79"/>
      <c r="D36" s="49"/>
      <c r="E36" s="50"/>
      <c r="F36" s="73"/>
      <c r="G36" s="73"/>
      <c r="H36" s="73"/>
      <c r="I36" s="52"/>
      <c r="J36" s="53"/>
      <c r="K36" s="53"/>
      <c r="L36" s="35"/>
      <c r="M36" s="35"/>
      <c r="N36" s="35"/>
    </row>
    <row r="37" spans="1:14" ht="18.75" x14ac:dyDescent="0.3">
      <c r="A37" s="35"/>
      <c r="B37" s="35"/>
      <c r="C37" s="35"/>
      <c r="D37" s="35"/>
      <c r="E37" s="35"/>
      <c r="F37" s="36">
        <f>(E12*F12)+E13*F13+E14*F14+E15*F15+E16*F16+E17*F17+E18*F18+E19*F19+E20*F20+E21*F21+E22*F22+E23*F23+E24*F24+E25*F25+E26*F26+E27*F27+E28*F28+E29*F29+E30*F30+E34*F34+E35*F35+E36*F36+E31*F31+E32*F32+E33*F33</f>
        <v>37584</v>
      </c>
      <c r="G37" s="36">
        <f>E12*G12+E13*G13+E14*G14+E15*G15+E16*G16+E17*G17+E18*G18+E19*G19+E20*G20+E21*G21+E22*G22+E23*G23+E24*G24+E25*G25+E26*G26+E27*G27+E28*G28+E29*G29+E30*G30+E34*G34+E35*G35+E36*G36+E31*G31+E32*G32+E33*G33</f>
        <v>37322</v>
      </c>
      <c r="H37" s="36">
        <f>H12*E12+E13*H13+E14*H14+E15*H15+E16*H16+E17*H17+E18*H18+E19*H19+E20*H20+E21*H21+E22*H22+E23*H23+E24*H24+E25*H25+E26*H26+E27*H27+E28*H28+E29*H29+E30*H30+E34*H34+E35*H35+E36*H36+E31*H31+E32*H32+E33*H33</f>
        <v>37692</v>
      </c>
      <c r="I37" s="35"/>
      <c r="J37" s="35"/>
      <c r="K37" s="35"/>
      <c r="L37" s="35"/>
      <c r="M37" s="35"/>
      <c r="N37" s="35"/>
    </row>
    <row r="38" spans="1:14" ht="51" customHeight="1" x14ac:dyDescent="0.3">
      <c r="A38" s="76" t="s">
        <v>38</v>
      </c>
      <c r="B38" s="76"/>
      <c r="C38" s="76"/>
      <c r="D38" s="76"/>
      <c r="E38" s="76"/>
      <c r="F38" s="76"/>
      <c r="G38" s="76"/>
      <c r="H38" s="76"/>
      <c r="I38" s="76"/>
      <c r="J38" s="76"/>
      <c r="K38" s="76"/>
      <c r="L38" s="35"/>
      <c r="M38" s="35"/>
      <c r="N38" s="35"/>
    </row>
    <row r="39" spans="1:14" ht="69" customHeight="1" x14ac:dyDescent="0.3">
      <c r="A39" s="76" t="s">
        <v>39</v>
      </c>
      <c r="B39" s="76"/>
      <c r="C39" s="76"/>
      <c r="D39" s="76"/>
      <c r="E39" s="76"/>
      <c r="F39" s="76"/>
      <c r="G39" s="76"/>
      <c r="H39" s="76"/>
      <c r="I39" s="76"/>
      <c r="J39" s="76"/>
      <c r="K39" s="76"/>
      <c r="L39" s="35"/>
      <c r="M39" s="35"/>
      <c r="N39" s="35"/>
    </row>
    <row r="40" spans="1:14" ht="18.75" x14ac:dyDescent="0.3">
      <c r="A40" s="35"/>
      <c r="B40" s="35"/>
      <c r="C40" s="35"/>
      <c r="D40" s="35"/>
      <c r="E40" s="35"/>
      <c r="F40" s="36"/>
      <c r="G40" s="37"/>
      <c r="H40" s="36"/>
      <c r="I40" s="35"/>
      <c r="J40" s="35"/>
      <c r="K40" s="35"/>
      <c r="L40" s="35"/>
      <c r="M40" s="35"/>
      <c r="N40" s="35"/>
    </row>
    <row r="41" spans="1:14" ht="42" customHeight="1" x14ac:dyDescent="0.3">
      <c r="A41" s="77" t="s">
        <v>40</v>
      </c>
      <c r="B41" s="77"/>
      <c r="C41" s="77"/>
      <c r="D41" s="77"/>
      <c r="E41" s="77"/>
      <c r="F41" s="77"/>
      <c r="G41" s="77"/>
      <c r="H41" s="77"/>
      <c r="I41" s="77"/>
      <c r="J41" s="77"/>
      <c r="K41" s="77"/>
      <c r="L41" s="35"/>
      <c r="M41" s="35"/>
      <c r="N41" s="35"/>
    </row>
    <row r="42" spans="1:14" ht="18.75" x14ac:dyDescent="0.3">
      <c r="A42" s="35"/>
      <c r="B42" s="35"/>
      <c r="C42" s="35"/>
      <c r="D42" s="35"/>
      <c r="E42" s="35"/>
      <c r="F42" s="36"/>
      <c r="G42" s="37"/>
      <c r="H42" s="36"/>
      <c r="I42" s="35"/>
      <c r="J42" s="35"/>
      <c r="K42" s="35"/>
      <c r="L42" s="35"/>
      <c r="M42" s="35"/>
      <c r="N42" s="35"/>
    </row>
  </sheetData>
  <mergeCells count="18">
    <mergeCell ref="A3:K3"/>
    <mergeCell ref="A4:N4"/>
    <mergeCell ref="A5:K5"/>
    <mergeCell ref="A6:K6"/>
    <mergeCell ref="A7:K7"/>
    <mergeCell ref="A8:K8"/>
    <mergeCell ref="A9:N9"/>
    <mergeCell ref="F10:H10"/>
    <mergeCell ref="I10:K10"/>
    <mergeCell ref="A38:K38"/>
    <mergeCell ref="A39:K39"/>
    <mergeCell ref="A41:K41"/>
    <mergeCell ref="A10:A11"/>
    <mergeCell ref="B10:B11"/>
    <mergeCell ref="C10:C11"/>
    <mergeCell ref="C12:C36"/>
    <mergeCell ref="D10:D11"/>
    <mergeCell ref="E10:E11"/>
  </mergeCells>
  <pageMargins left="0.31496062992126" right="0.31496062992126" top="0.74803149606299202" bottom="0.35433070866141703" header="0" footer="0"/>
  <pageSetup paperSize="9" scale="5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zoomScale="75" zoomScaleNormal="75" workbookViewId="0">
      <selection activeCell="K5" sqref="K5"/>
    </sheetView>
  </sheetViews>
  <sheetFormatPr defaultColWidth="9" defaultRowHeight="15" x14ac:dyDescent="0.25"/>
  <cols>
    <col min="1" max="1" width="5.7109375" customWidth="1"/>
    <col min="2" max="2" width="16.28515625" customWidth="1"/>
    <col min="3" max="3" width="11.28515625" customWidth="1"/>
    <col min="11" max="11" width="9.140625" customWidth="1"/>
    <col min="12" max="12" width="20.140625" customWidth="1"/>
    <col min="13" max="13" width="27.7109375" customWidth="1"/>
    <col min="14" max="14" width="55.42578125" customWidth="1"/>
    <col min="15" max="15" width="14.42578125" customWidth="1"/>
    <col min="17" max="17" width="17.85546875" customWidth="1"/>
  </cols>
  <sheetData>
    <row r="1" spans="1:17" ht="28.5" customHeight="1" x14ac:dyDescent="0.25">
      <c r="A1" s="88" t="s">
        <v>41</v>
      </c>
      <c r="B1" s="88"/>
      <c r="C1" s="88"/>
      <c r="D1" s="88"/>
      <c r="E1" s="88"/>
      <c r="F1" s="88"/>
      <c r="G1" s="88"/>
      <c r="H1" s="88"/>
      <c r="I1" s="88"/>
      <c r="J1" s="88"/>
      <c r="K1" s="88"/>
      <c r="L1" s="88"/>
      <c r="M1" s="88"/>
      <c r="N1" s="88"/>
      <c r="O1" s="88"/>
      <c r="P1" s="88"/>
      <c r="Q1" s="88"/>
    </row>
    <row r="2" spans="1:17" ht="36.75" customHeight="1" x14ac:dyDescent="0.25">
      <c r="A2" s="89" t="s">
        <v>42</v>
      </c>
      <c r="B2" s="89"/>
      <c r="C2" s="89"/>
      <c r="D2" s="89"/>
      <c r="E2" s="89"/>
      <c r="F2" s="89"/>
      <c r="G2" s="89"/>
      <c r="H2" s="89"/>
      <c r="I2" s="89"/>
      <c r="J2" s="89"/>
      <c r="K2" s="89"/>
      <c r="L2" s="89"/>
      <c r="M2" s="89"/>
      <c r="N2" s="89"/>
      <c r="O2" s="89"/>
      <c r="P2" s="89"/>
      <c r="Q2" s="89"/>
    </row>
    <row r="3" spans="1:17" ht="96.75" customHeight="1" x14ac:dyDescent="0.25">
      <c r="A3" s="78" t="s">
        <v>7</v>
      </c>
      <c r="B3" s="78" t="s">
        <v>8</v>
      </c>
      <c r="C3" s="86" t="s">
        <v>9</v>
      </c>
      <c r="D3" s="86" t="s">
        <v>10</v>
      </c>
      <c r="E3" s="86"/>
      <c r="F3" s="90" t="s">
        <v>12</v>
      </c>
      <c r="G3" s="91"/>
      <c r="H3" s="91"/>
      <c r="I3" s="90" t="s">
        <v>43</v>
      </c>
      <c r="J3" s="92"/>
      <c r="K3" s="82" t="s">
        <v>13</v>
      </c>
      <c r="L3" s="82"/>
      <c r="M3" s="82"/>
      <c r="N3" s="93" t="s">
        <v>44</v>
      </c>
      <c r="O3" s="93"/>
      <c r="P3" s="93"/>
      <c r="Q3" s="93"/>
    </row>
    <row r="4" spans="1:17" ht="315" customHeight="1" x14ac:dyDescent="0.25">
      <c r="A4" s="86"/>
      <c r="B4" s="78"/>
      <c r="C4" s="87"/>
      <c r="D4" s="87"/>
      <c r="E4" s="87"/>
      <c r="F4" s="60" t="s">
        <v>45</v>
      </c>
      <c r="G4" s="60" t="s">
        <v>46</v>
      </c>
      <c r="H4" s="60" t="s">
        <v>47</v>
      </c>
      <c r="I4" s="60" t="s">
        <v>48</v>
      </c>
      <c r="J4" s="60" t="s">
        <v>49</v>
      </c>
      <c r="K4" s="61" t="s">
        <v>17</v>
      </c>
      <c r="L4" s="60" t="s">
        <v>18</v>
      </c>
      <c r="M4" s="60" t="s">
        <v>19</v>
      </c>
      <c r="N4" s="60" t="s">
        <v>50</v>
      </c>
      <c r="O4" s="60" t="s">
        <v>51</v>
      </c>
      <c r="P4" s="60" t="s">
        <v>52</v>
      </c>
      <c r="Q4" s="60" t="s">
        <v>53</v>
      </c>
    </row>
    <row r="5" spans="1:17" ht="93.75" customHeight="1" x14ac:dyDescent="0.25">
      <c r="A5" s="47">
        <v>1</v>
      </c>
      <c r="B5" s="62" t="s">
        <v>54</v>
      </c>
      <c r="C5" s="47" t="s">
        <v>21</v>
      </c>
      <c r="D5" s="47" t="s">
        <v>55</v>
      </c>
      <c r="E5" s="53">
        <v>106</v>
      </c>
      <c r="F5" s="63">
        <v>257.5</v>
      </c>
      <c r="G5" s="64">
        <v>263.3</v>
      </c>
      <c r="H5" s="65">
        <v>250</v>
      </c>
      <c r="I5" s="65">
        <v>274.55</v>
      </c>
      <c r="J5" s="52"/>
      <c r="K5" s="52">
        <f>AVERAGE(F5:I5)</f>
        <v>261.33749999999998</v>
      </c>
      <c r="L5" s="53">
        <f>STDEV(F5:I5)</f>
        <v>10.3551416375313</v>
      </c>
      <c r="M5" s="53">
        <f>L5/K5*100</f>
        <v>3.9623634715765101</v>
      </c>
      <c r="N5" s="52">
        <f>K5*E5</f>
        <v>27701.775000000001</v>
      </c>
      <c r="O5" s="66">
        <f>N5/E5</f>
        <v>261.33749999999998</v>
      </c>
      <c r="P5" s="52">
        <v>261.33999999999997</v>
      </c>
      <c r="Q5" s="52">
        <f>P5*E5</f>
        <v>27702.04</v>
      </c>
    </row>
    <row r="6" spans="1:17" ht="18.75" x14ac:dyDescent="0.3">
      <c r="A6" s="67"/>
      <c r="B6" s="67"/>
      <c r="C6" s="67"/>
      <c r="D6" s="67"/>
      <c r="E6" s="67"/>
      <c r="F6" s="67"/>
      <c r="G6" s="67"/>
      <c r="H6" s="67"/>
      <c r="I6" s="67"/>
      <c r="J6" s="67"/>
      <c r="K6" s="67"/>
      <c r="L6" s="67"/>
      <c r="M6" s="67"/>
      <c r="N6" s="67"/>
      <c r="O6" s="67"/>
      <c r="P6" s="67"/>
      <c r="Q6" s="67"/>
    </row>
    <row r="7" spans="1:17" ht="18.75" x14ac:dyDescent="0.3">
      <c r="A7" s="68" t="s">
        <v>56</v>
      </c>
      <c r="B7" s="69"/>
      <c r="C7" s="69"/>
      <c r="D7" s="85" t="s">
        <v>57</v>
      </c>
      <c r="E7" s="85"/>
      <c r="F7" s="85"/>
      <c r="G7" s="85"/>
      <c r="H7" s="85"/>
      <c r="I7" s="85"/>
      <c r="J7" s="85"/>
      <c r="K7" s="85"/>
      <c r="L7" s="85"/>
      <c r="M7" s="85"/>
      <c r="N7" s="85"/>
      <c r="O7" s="85"/>
      <c r="P7" s="67"/>
      <c r="Q7" s="70">
        <f>SUM(Q5:Q5)</f>
        <v>27702.04</v>
      </c>
    </row>
  </sheetData>
  <mergeCells count="12">
    <mergeCell ref="A1:Q1"/>
    <mergeCell ref="A2:Q2"/>
    <mergeCell ref="F3:H3"/>
    <mergeCell ref="I3:J3"/>
    <mergeCell ref="K3:M3"/>
    <mergeCell ref="N3:Q3"/>
    <mergeCell ref="D7:O7"/>
    <mergeCell ref="A3:A4"/>
    <mergeCell ref="B3:B4"/>
    <mergeCell ref="C3:C4"/>
    <mergeCell ref="D3:D4"/>
    <mergeCell ref="E3:E4"/>
  </mergeCells>
  <pageMargins left="0.31496062992126" right="0.31496062992126" top="0.74803149606299202" bottom="0.35433070866141703" header="0" footer="0"/>
  <pageSetup paperSize="9" scale="50" orientation="landscape" horizontalDpi="180" verticalDpi="18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view="pageBreakPreview" topLeftCell="A7" zoomScale="91" zoomScaleNormal="100" workbookViewId="0">
      <selection sqref="A1:XFD1048576"/>
    </sheetView>
  </sheetViews>
  <sheetFormatPr defaultColWidth="9.140625" defaultRowHeight="15" x14ac:dyDescent="0.25"/>
  <cols>
    <col min="1" max="1" width="5.7109375" customWidth="1"/>
    <col min="2" max="2" width="47.7109375" customWidth="1"/>
    <col min="3" max="3" width="11" customWidth="1"/>
    <col min="4" max="4" width="7.42578125" customWidth="1"/>
    <col min="5" max="5" width="9.140625" customWidth="1"/>
    <col min="6" max="6" width="12.28515625" customWidth="1"/>
    <col min="7" max="7" width="15" style="38" customWidth="1"/>
    <col min="8" max="8" width="17.28515625" customWidth="1"/>
    <col min="9" max="9" width="18.85546875" customWidth="1"/>
    <col min="10" max="10" width="22.28515625" customWidth="1"/>
    <col min="11" max="11" width="24.140625" customWidth="1"/>
    <col min="12" max="12" width="14.5703125" hidden="1" customWidth="1"/>
    <col min="13" max="13" width="12.85546875" hidden="1" customWidth="1"/>
    <col min="14" max="14" width="5" hidden="1" customWidth="1"/>
  </cols>
  <sheetData>
    <row r="1" spans="1:14" x14ac:dyDescent="0.25">
      <c r="A1" s="3"/>
      <c r="B1" s="3"/>
      <c r="C1" s="3"/>
      <c r="D1" s="3"/>
      <c r="E1" s="3"/>
      <c r="F1" s="3"/>
      <c r="G1" s="40"/>
      <c r="H1" s="3"/>
      <c r="I1" s="3"/>
      <c r="J1" s="3"/>
      <c r="K1" s="3"/>
      <c r="L1" s="3"/>
      <c r="M1" s="3"/>
      <c r="N1" s="3"/>
    </row>
    <row r="2" spans="1:14" ht="18.75" x14ac:dyDescent="0.3">
      <c r="A2" s="41"/>
      <c r="B2" s="41"/>
      <c r="C2" s="41"/>
      <c r="D2" s="41"/>
      <c r="E2" s="41"/>
      <c r="F2" s="41"/>
      <c r="G2" s="42"/>
      <c r="H2" s="41"/>
      <c r="I2" s="41"/>
      <c r="J2" s="41"/>
      <c r="K2" s="41"/>
      <c r="L2" s="41"/>
      <c r="M2" s="41"/>
      <c r="N2" s="41"/>
    </row>
    <row r="3" spans="1:14" ht="18.75" x14ac:dyDescent="0.3">
      <c r="A3" s="83" t="s">
        <v>0</v>
      </c>
      <c r="B3" s="83"/>
      <c r="C3" s="83"/>
      <c r="D3" s="83"/>
      <c r="E3" s="83"/>
      <c r="F3" s="83"/>
      <c r="G3" s="83"/>
      <c r="H3" s="83"/>
      <c r="I3" s="83"/>
      <c r="J3" s="83"/>
      <c r="K3" s="83"/>
      <c r="L3" s="35"/>
      <c r="M3" s="35"/>
      <c r="N3" s="35"/>
    </row>
    <row r="4" spans="1:14" ht="270" customHeight="1" x14ac:dyDescent="0.25">
      <c r="A4" s="84" t="s">
        <v>58</v>
      </c>
      <c r="B4" s="84"/>
      <c r="C4" s="84"/>
      <c r="D4" s="84"/>
      <c r="E4" s="84"/>
      <c r="F4" s="84"/>
      <c r="G4" s="84"/>
      <c r="H4" s="84"/>
      <c r="I4" s="84"/>
      <c r="J4" s="84"/>
      <c r="K4" s="84"/>
      <c r="L4" s="84"/>
      <c r="M4" s="84"/>
      <c r="N4" s="84"/>
    </row>
    <row r="5" spans="1:14" ht="51.75" customHeight="1" x14ac:dyDescent="0.25">
      <c r="A5" s="80" t="s">
        <v>2</v>
      </c>
      <c r="B5" s="80"/>
      <c r="C5" s="80"/>
      <c r="D5" s="80"/>
      <c r="E5" s="80"/>
      <c r="F5" s="80"/>
      <c r="G5" s="80"/>
      <c r="H5" s="80"/>
      <c r="I5" s="80"/>
      <c r="J5" s="80"/>
      <c r="K5" s="80"/>
      <c r="L5" s="43"/>
      <c r="M5" s="43"/>
      <c r="N5" s="43"/>
    </row>
    <row r="6" spans="1:14" ht="29.25" customHeight="1" x14ac:dyDescent="0.25">
      <c r="A6" s="80" t="s">
        <v>3</v>
      </c>
      <c r="B6" s="80"/>
      <c r="C6" s="80"/>
      <c r="D6" s="80"/>
      <c r="E6" s="80"/>
      <c r="F6" s="80"/>
      <c r="G6" s="80"/>
      <c r="H6" s="80"/>
      <c r="I6" s="80"/>
      <c r="J6" s="80"/>
      <c r="K6" s="80"/>
      <c r="L6" s="43"/>
      <c r="M6" s="43"/>
      <c r="N6" s="43"/>
    </row>
    <row r="7" spans="1:14" ht="51.75" customHeight="1" x14ac:dyDescent="0.25">
      <c r="A7" s="80" t="s">
        <v>4</v>
      </c>
      <c r="B7" s="80"/>
      <c r="C7" s="80"/>
      <c r="D7" s="80"/>
      <c r="E7" s="80"/>
      <c r="F7" s="80"/>
      <c r="G7" s="80"/>
      <c r="H7" s="80"/>
      <c r="I7" s="80"/>
      <c r="J7" s="80"/>
      <c r="K7" s="80"/>
      <c r="L7" s="43"/>
      <c r="M7" s="43"/>
      <c r="N7" s="43"/>
    </row>
    <row r="8" spans="1:14" ht="105.75" customHeight="1" x14ac:dyDescent="0.25">
      <c r="A8" s="80" t="s">
        <v>5</v>
      </c>
      <c r="B8" s="80"/>
      <c r="C8" s="80"/>
      <c r="D8" s="80"/>
      <c r="E8" s="80"/>
      <c r="F8" s="80"/>
      <c r="G8" s="80"/>
      <c r="H8" s="80"/>
      <c r="I8" s="80"/>
      <c r="J8" s="80"/>
      <c r="K8" s="80"/>
      <c r="L8" s="43"/>
      <c r="M8" s="43"/>
      <c r="N8" s="43"/>
    </row>
    <row r="9" spans="1:14" ht="36.75" customHeight="1" x14ac:dyDescent="0.25">
      <c r="A9" s="81" t="s">
        <v>6</v>
      </c>
      <c r="B9" s="81"/>
      <c r="C9" s="81"/>
      <c r="D9" s="81"/>
      <c r="E9" s="81"/>
      <c r="F9" s="81"/>
      <c r="G9" s="81"/>
      <c r="H9" s="81"/>
      <c r="I9" s="81"/>
      <c r="J9" s="81"/>
      <c r="K9" s="81"/>
      <c r="L9" s="81"/>
      <c r="M9" s="81"/>
      <c r="N9" s="81"/>
    </row>
    <row r="10" spans="1:14" ht="77.25" customHeight="1" x14ac:dyDescent="0.3">
      <c r="A10" s="78" t="s">
        <v>7</v>
      </c>
      <c r="B10" s="78" t="s">
        <v>8</v>
      </c>
      <c r="C10" s="78" t="s">
        <v>9</v>
      </c>
      <c r="D10" s="78" t="s">
        <v>10</v>
      </c>
      <c r="E10" s="78" t="s">
        <v>11</v>
      </c>
      <c r="F10" s="78" t="s">
        <v>12</v>
      </c>
      <c r="G10" s="78"/>
      <c r="H10" s="78"/>
      <c r="I10" s="82" t="s">
        <v>13</v>
      </c>
      <c r="J10" s="82"/>
      <c r="K10" s="82"/>
      <c r="L10" s="35"/>
      <c r="M10" s="35"/>
      <c r="N10" s="35"/>
    </row>
    <row r="11" spans="1:14" ht="126" customHeight="1" x14ac:dyDescent="0.3">
      <c r="A11" s="78"/>
      <c r="B11" s="78"/>
      <c r="C11" s="78"/>
      <c r="D11" s="78"/>
      <c r="E11" s="78"/>
      <c r="F11" s="45" t="s">
        <v>45</v>
      </c>
      <c r="G11" s="46" t="s">
        <v>59</v>
      </c>
      <c r="H11" s="45" t="s">
        <v>60</v>
      </c>
      <c r="I11" s="44" t="s">
        <v>17</v>
      </c>
      <c r="J11" s="45" t="s">
        <v>18</v>
      </c>
      <c r="K11" s="45" t="s">
        <v>19</v>
      </c>
      <c r="L11" s="35"/>
      <c r="M11" s="35"/>
      <c r="N11" s="35"/>
    </row>
    <row r="12" spans="1:14" ht="31.5" customHeight="1" x14ac:dyDescent="0.3">
      <c r="A12" s="47">
        <v>1</v>
      </c>
      <c r="B12" s="48" t="s">
        <v>61</v>
      </c>
      <c r="C12" s="79" t="s">
        <v>21</v>
      </c>
      <c r="D12" s="49" t="s">
        <v>30</v>
      </c>
      <c r="E12" s="50">
        <v>6</v>
      </c>
      <c r="F12" s="51">
        <v>296</v>
      </c>
      <c r="G12" s="51">
        <v>290</v>
      </c>
      <c r="H12" s="51">
        <v>292</v>
      </c>
      <c r="I12" s="52">
        <f>AVERAGE(F12:H12)</f>
        <v>292.66666666666703</v>
      </c>
      <c r="J12" s="53">
        <f>STDEV(F12:H12)</f>
        <v>3.05505046330389</v>
      </c>
      <c r="K12" s="53">
        <f t="shared" ref="K12:K36" si="0">J12/I12*100</f>
        <v>1.0438669009010999</v>
      </c>
      <c r="L12" s="35"/>
      <c r="M12" s="35"/>
      <c r="N12" s="35"/>
    </row>
    <row r="13" spans="1:14" ht="34.5" customHeight="1" x14ac:dyDescent="0.3">
      <c r="A13" s="47">
        <v>2</v>
      </c>
      <c r="B13" s="48" t="s">
        <v>62</v>
      </c>
      <c r="C13" s="79"/>
      <c r="D13" s="49" t="s">
        <v>24</v>
      </c>
      <c r="E13" s="50">
        <v>3</v>
      </c>
      <c r="F13" s="51">
        <v>401</v>
      </c>
      <c r="G13" s="51">
        <v>395</v>
      </c>
      <c r="H13" s="51">
        <v>397</v>
      </c>
      <c r="I13" s="52">
        <f t="shared" ref="I13:I28" si="1">AVERAGE(F13:H13)</f>
        <v>397.66666666666703</v>
      </c>
      <c r="J13" s="53">
        <f t="shared" ref="J13:J36" si="2">STDEV(F13:H13)</f>
        <v>3.05505046330389</v>
      </c>
      <c r="K13" s="53">
        <f t="shared" si="0"/>
        <v>0.76824403938907604</v>
      </c>
      <c r="L13" s="35"/>
      <c r="M13" s="35"/>
      <c r="N13" s="35"/>
    </row>
    <row r="14" spans="1:14" ht="31.5" customHeight="1" x14ac:dyDescent="0.3">
      <c r="A14" s="47">
        <v>3</v>
      </c>
      <c r="B14" s="48" t="s">
        <v>63</v>
      </c>
      <c r="C14" s="79"/>
      <c r="D14" s="49" t="s">
        <v>27</v>
      </c>
      <c r="E14" s="50">
        <v>2</v>
      </c>
      <c r="F14" s="51">
        <v>151</v>
      </c>
      <c r="G14" s="51">
        <v>145</v>
      </c>
      <c r="H14" s="51">
        <v>147</v>
      </c>
      <c r="I14" s="52">
        <f t="shared" si="1"/>
        <v>147.666666666667</v>
      </c>
      <c r="J14" s="53">
        <f t="shared" si="2"/>
        <v>3.05505046330389</v>
      </c>
      <c r="K14" s="53">
        <f t="shared" si="0"/>
        <v>2.06888293225997</v>
      </c>
      <c r="L14" s="35"/>
      <c r="M14" s="35"/>
      <c r="N14" s="35"/>
    </row>
    <row r="15" spans="1:14" ht="31.5" customHeight="1" x14ac:dyDescent="0.3">
      <c r="A15" s="47">
        <v>4</v>
      </c>
      <c r="B15" s="48" t="s">
        <v>64</v>
      </c>
      <c r="C15" s="79"/>
      <c r="D15" s="49" t="s">
        <v>30</v>
      </c>
      <c r="E15" s="50">
        <v>21</v>
      </c>
      <c r="F15" s="51">
        <v>321</v>
      </c>
      <c r="G15" s="51">
        <v>315</v>
      </c>
      <c r="H15" s="51">
        <v>317</v>
      </c>
      <c r="I15" s="52">
        <f t="shared" si="1"/>
        <v>317.66666666666703</v>
      </c>
      <c r="J15" s="53">
        <f t="shared" si="2"/>
        <v>3.05505046330389</v>
      </c>
      <c r="K15" s="53">
        <f t="shared" si="0"/>
        <v>0.96171578068328201</v>
      </c>
      <c r="L15" s="35"/>
      <c r="M15" s="35"/>
      <c r="N15" s="35"/>
    </row>
    <row r="16" spans="1:14" ht="31.5" customHeight="1" x14ac:dyDescent="0.3">
      <c r="A16" s="47">
        <v>5</v>
      </c>
      <c r="B16" s="48" t="s">
        <v>65</v>
      </c>
      <c r="C16" s="79"/>
      <c r="D16" s="49" t="s">
        <v>24</v>
      </c>
      <c r="E16" s="50">
        <v>2</v>
      </c>
      <c r="F16" s="51">
        <v>486</v>
      </c>
      <c r="G16" s="51">
        <v>480</v>
      </c>
      <c r="H16" s="51">
        <v>482</v>
      </c>
      <c r="I16" s="52">
        <f t="shared" si="1"/>
        <v>482.66666666666703</v>
      </c>
      <c r="J16" s="53">
        <f t="shared" si="2"/>
        <v>3.05505046330389</v>
      </c>
      <c r="K16" s="53">
        <f t="shared" si="0"/>
        <v>0.63295244405467399</v>
      </c>
      <c r="L16" s="35"/>
      <c r="M16" s="35"/>
      <c r="N16" s="35"/>
    </row>
    <row r="17" spans="1:14" ht="31.5" customHeight="1" x14ac:dyDescent="0.3">
      <c r="A17" s="47">
        <v>6</v>
      </c>
      <c r="B17" s="48" t="s">
        <v>66</v>
      </c>
      <c r="C17" s="79"/>
      <c r="D17" s="49" t="s">
        <v>27</v>
      </c>
      <c r="E17" s="50">
        <v>1</v>
      </c>
      <c r="F17" s="51">
        <v>824</v>
      </c>
      <c r="G17" s="51">
        <v>818</v>
      </c>
      <c r="H17" s="51">
        <v>820</v>
      </c>
      <c r="I17" s="52">
        <f t="shared" si="1"/>
        <v>820.66666666666697</v>
      </c>
      <c r="J17" s="53">
        <f t="shared" si="2"/>
        <v>3.05505046330389</v>
      </c>
      <c r="K17" s="53">
        <f t="shared" si="0"/>
        <v>0.37226447562598203</v>
      </c>
      <c r="L17" s="35"/>
      <c r="M17" s="35"/>
      <c r="N17" s="35"/>
    </row>
    <row r="18" spans="1:14" ht="31.5" customHeight="1" x14ac:dyDescent="0.3">
      <c r="A18" s="47">
        <v>7</v>
      </c>
      <c r="B18" s="48" t="s">
        <v>67</v>
      </c>
      <c r="C18" s="79"/>
      <c r="D18" s="49" t="s">
        <v>27</v>
      </c>
      <c r="E18" s="50">
        <v>50</v>
      </c>
      <c r="F18" s="51">
        <v>388</v>
      </c>
      <c r="G18" s="51">
        <v>382</v>
      </c>
      <c r="H18" s="51">
        <v>390</v>
      </c>
      <c r="I18" s="52">
        <f t="shared" si="1"/>
        <v>386.66666666666703</v>
      </c>
      <c r="J18" s="53">
        <f t="shared" si="2"/>
        <v>4.1633319989322697</v>
      </c>
      <c r="K18" s="53">
        <f t="shared" si="0"/>
        <v>1.0767237928273099</v>
      </c>
      <c r="L18" s="35"/>
      <c r="M18" s="35"/>
      <c r="N18" s="35"/>
    </row>
    <row r="19" spans="1:14" ht="31.5" customHeight="1" x14ac:dyDescent="0.3">
      <c r="A19" s="47">
        <v>8</v>
      </c>
      <c r="B19" s="48" t="s">
        <v>68</v>
      </c>
      <c r="C19" s="79"/>
      <c r="D19" s="49" t="s">
        <v>22</v>
      </c>
      <c r="E19" s="50">
        <v>18</v>
      </c>
      <c r="F19" s="51">
        <v>291</v>
      </c>
      <c r="G19" s="51">
        <v>285</v>
      </c>
      <c r="H19" s="51">
        <v>287</v>
      </c>
      <c r="I19" s="52">
        <f t="shared" si="1"/>
        <v>287.66666666666703</v>
      </c>
      <c r="J19" s="53">
        <f t="shared" si="2"/>
        <v>3.05505046330389</v>
      </c>
      <c r="K19" s="53">
        <f t="shared" si="0"/>
        <v>1.0620105897927801</v>
      </c>
      <c r="L19" s="35"/>
      <c r="M19" s="35"/>
      <c r="N19" s="35"/>
    </row>
    <row r="20" spans="1:14" ht="30.75" customHeight="1" x14ac:dyDescent="0.3">
      <c r="A20" s="47">
        <v>9</v>
      </c>
      <c r="B20" s="48" t="s">
        <v>20</v>
      </c>
      <c r="C20" s="79"/>
      <c r="D20" s="56" t="s">
        <v>22</v>
      </c>
      <c r="E20" s="50">
        <v>5</v>
      </c>
      <c r="F20" s="51">
        <v>286</v>
      </c>
      <c r="G20" s="51">
        <v>280</v>
      </c>
      <c r="H20" s="51">
        <v>282</v>
      </c>
      <c r="I20" s="52">
        <f t="shared" si="1"/>
        <v>282.66666666666703</v>
      </c>
      <c r="J20" s="53">
        <f t="shared" si="2"/>
        <v>3.05505046330389</v>
      </c>
      <c r="K20" s="53">
        <f t="shared" si="0"/>
        <v>1.0807961544707201</v>
      </c>
      <c r="L20" s="35"/>
      <c r="M20" s="35"/>
      <c r="N20" s="35"/>
    </row>
    <row r="21" spans="1:14" ht="31.5" customHeight="1" x14ac:dyDescent="0.3">
      <c r="A21" s="47">
        <v>10</v>
      </c>
      <c r="B21" s="48" t="s">
        <v>69</v>
      </c>
      <c r="C21" s="79"/>
      <c r="D21" s="56" t="s">
        <v>27</v>
      </c>
      <c r="E21" s="50">
        <v>169</v>
      </c>
      <c r="F21" s="51">
        <v>7.5</v>
      </c>
      <c r="G21" s="51">
        <v>6</v>
      </c>
      <c r="H21" s="51">
        <v>6.5</v>
      </c>
      <c r="I21" s="52">
        <f t="shared" si="1"/>
        <v>6.6666666666666696</v>
      </c>
      <c r="J21" s="53">
        <f t="shared" si="2"/>
        <v>0.76376261582597305</v>
      </c>
      <c r="K21" s="53">
        <f t="shared" si="0"/>
        <v>11.456439237389599</v>
      </c>
      <c r="L21" s="35"/>
      <c r="M21" s="35"/>
      <c r="N21" s="35"/>
    </row>
    <row r="22" spans="1:14" ht="31.5" customHeight="1" x14ac:dyDescent="0.3">
      <c r="A22" s="47">
        <v>11</v>
      </c>
      <c r="B22" s="48" t="s">
        <v>70</v>
      </c>
      <c r="C22" s="79"/>
      <c r="D22" s="56" t="s">
        <v>27</v>
      </c>
      <c r="E22" s="50">
        <v>120</v>
      </c>
      <c r="F22" s="51">
        <v>6.5</v>
      </c>
      <c r="G22" s="51">
        <v>5</v>
      </c>
      <c r="H22" s="51">
        <v>5.5</v>
      </c>
      <c r="I22" s="52">
        <f t="shared" si="1"/>
        <v>5.6666666666666696</v>
      </c>
      <c r="J22" s="53">
        <f t="shared" si="2"/>
        <v>0.76376261582597305</v>
      </c>
      <c r="K22" s="53">
        <f t="shared" si="0"/>
        <v>13.4781638086936</v>
      </c>
      <c r="L22" s="35"/>
      <c r="M22" s="35"/>
      <c r="N22" s="35"/>
    </row>
    <row r="23" spans="1:14" ht="31.5" customHeight="1" x14ac:dyDescent="0.3">
      <c r="A23" s="47">
        <v>12</v>
      </c>
      <c r="B23" s="48" t="s">
        <v>25</v>
      </c>
      <c r="C23" s="79"/>
      <c r="D23" s="49" t="s">
        <v>24</v>
      </c>
      <c r="E23" s="50">
        <v>4</v>
      </c>
      <c r="F23" s="51">
        <v>286</v>
      </c>
      <c r="G23" s="51">
        <v>280</v>
      </c>
      <c r="H23" s="51">
        <v>282</v>
      </c>
      <c r="I23" s="52">
        <f t="shared" si="1"/>
        <v>282.66666666666703</v>
      </c>
      <c r="J23" s="53">
        <f t="shared" si="2"/>
        <v>3.05505046330389</v>
      </c>
      <c r="K23" s="53">
        <f t="shared" si="0"/>
        <v>1.0807961544707201</v>
      </c>
      <c r="L23" s="35"/>
      <c r="M23" s="35"/>
      <c r="N23" s="35"/>
    </row>
    <row r="24" spans="1:14" ht="31.5" customHeight="1" x14ac:dyDescent="0.3">
      <c r="A24" s="47">
        <v>13</v>
      </c>
      <c r="B24" s="48" t="s">
        <v>71</v>
      </c>
      <c r="C24" s="79"/>
      <c r="D24" s="49" t="s">
        <v>27</v>
      </c>
      <c r="E24" s="50">
        <v>20</v>
      </c>
      <c r="F24" s="51">
        <v>90</v>
      </c>
      <c r="G24" s="51">
        <v>84</v>
      </c>
      <c r="H24" s="51">
        <v>86</v>
      </c>
      <c r="I24" s="52">
        <f t="shared" si="1"/>
        <v>86.6666666666667</v>
      </c>
      <c r="J24" s="53">
        <f t="shared" si="2"/>
        <v>3.05505046330389</v>
      </c>
      <c r="K24" s="53">
        <f t="shared" si="0"/>
        <v>3.5250582268891102</v>
      </c>
      <c r="L24" s="35"/>
      <c r="M24" s="35"/>
      <c r="N24" s="35"/>
    </row>
    <row r="25" spans="1:14" ht="31.5" customHeight="1" x14ac:dyDescent="0.3">
      <c r="A25" s="47">
        <v>14</v>
      </c>
      <c r="B25" s="48" t="s">
        <v>72</v>
      </c>
      <c r="C25" s="79"/>
      <c r="D25" s="49" t="s">
        <v>27</v>
      </c>
      <c r="E25" s="50">
        <v>2</v>
      </c>
      <c r="F25" s="51">
        <v>118</v>
      </c>
      <c r="G25" s="51">
        <v>112</v>
      </c>
      <c r="H25" s="51">
        <v>114</v>
      </c>
      <c r="I25" s="52">
        <f t="shared" si="1"/>
        <v>114.666666666667</v>
      </c>
      <c r="J25" s="53">
        <f t="shared" si="2"/>
        <v>3.05505046330389</v>
      </c>
      <c r="K25" s="53">
        <f t="shared" si="0"/>
        <v>2.6642881947417698</v>
      </c>
      <c r="L25" s="35"/>
      <c r="M25" s="35"/>
      <c r="N25" s="35"/>
    </row>
    <row r="26" spans="1:14" ht="31.5" customHeight="1" x14ac:dyDescent="0.3">
      <c r="A26" s="47">
        <v>15</v>
      </c>
      <c r="B26" s="48" t="s">
        <v>73</v>
      </c>
      <c r="C26" s="79"/>
      <c r="D26" s="49" t="s">
        <v>27</v>
      </c>
      <c r="E26" s="50">
        <v>4</v>
      </c>
      <c r="F26" s="51">
        <v>512</v>
      </c>
      <c r="G26" s="51">
        <v>506</v>
      </c>
      <c r="H26" s="51">
        <v>508</v>
      </c>
      <c r="I26" s="52">
        <f t="shared" si="1"/>
        <v>508.66666666666703</v>
      </c>
      <c r="J26" s="53">
        <f t="shared" si="2"/>
        <v>3.05505046330389</v>
      </c>
      <c r="K26" s="53">
        <f t="shared" si="0"/>
        <v>0.600599697897227</v>
      </c>
      <c r="L26" s="35"/>
      <c r="M26" s="35"/>
      <c r="N26" s="35"/>
    </row>
    <row r="27" spans="1:14" ht="31.5" customHeight="1" x14ac:dyDescent="0.3">
      <c r="A27" s="47">
        <v>16</v>
      </c>
      <c r="B27" s="48" t="s">
        <v>74</v>
      </c>
      <c r="C27" s="79"/>
      <c r="D27" s="49" t="s">
        <v>24</v>
      </c>
      <c r="E27" s="50">
        <v>5</v>
      </c>
      <c r="F27" s="51">
        <v>356</v>
      </c>
      <c r="G27" s="51">
        <v>350</v>
      </c>
      <c r="H27" s="51">
        <v>352</v>
      </c>
      <c r="I27" s="52">
        <f t="shared" si="1"/>
        <v>352.66666666666703</v>
      </c>
      <c r="J27" s="53">
        <f t="shared" si="2"/>
        <v>3.05505046330389</v>
      </c>
      <c r="K27" s="53">
        <f t="shared" si="0"/>
        <v>0.86627139791225705</v>
      </c>
      <c r="L27" s="35"/>
      <c r="M27" s="35"/>
      <c r="N27" s="35"/>
    </row>
    <row r="28" spans="1:14" ht="31.5" customHeight="1" x14ac:dyDescent="0.3">
      <c r="A28" s="47">
        <v>17</v>
      </c>
      <c r="B28" s="48" t="s">
        <v>75</v>
      </c>
      <c r="C28" s="79"/>
      <c r="D28" s="49" t="s">
        <v>24</v>
      </c>
      <c r="E28" s="50">
        <v>1</v>
      </c>
      <c r="F28" s="51">
        <v>674</v>
      </c>
      <c r="G28" s="51">
        <v>668</v>
      </c>
      <c r="H28" s="51">
        <v>670</v>
      </c>
      <c r="I28" s="52">
        <f t="shared" si="1"/>
        <v>670.66666666666697</v>
      </c>
      <c r="J28" s="53">
        <f t="shared" si="2"/>
        <v>3.05505046330389</v>
      </c>
      <c r="K28" s="53">
        <f t="shared" si="0"/>
        <v>0.45552442295783702</v>
      </c>
      <c r="L28" s="35"/>
      <c r="M28" s="35"/>
      <c r="N28" s="35"/>
    </row>
    <row r="29" spans="1:14" ht="31.5" customHeight="1" x14ac:dyDescent="0.3">
      <c r="A29" s="47">
        <v>18</v>
      </c>
      <c r="B29" s="48" t="s">
        <v>76</v>
      </c>
      <c r="C29" s="79"/>
      <c r="D29" s="49" t="s">
        <v>24</v>
      </c>
      <c r="E29" s="50">
        <v>2</v>
      </c>
      <c r="F29" s="51">
        <v>31</v>
      </c>
      <c r="G29" s="51">
        <v>25</v>
      </c>
      <c r="H29" s="51">
        <v>27</v>
      </c>
      <c r="I29" s="52">
        <f t="shared" ref="I29:I36" si="3">AVERAGE(F29:H29)</f>
        <v>27.6666666666667</v>
      </c>
      <c r="J29" s="53">
        <f t="shared" si="2"/>
        <v>3.05505046330389</v>
      </c>
      <c r="K29" s="53">
        <f t="shared" si="0"/>
        <v>11.042351072182701</v>
      </c>
      <c r="L29" s="35"/>
      <c r="M29" s="35"/>
      <c r="N29" s="35"/>
    </row>
    <row r="30" spans="1:14" ht="31.5" customHeight="1" x14ac:dyDescent="0.3">
      <c r="A30" s="47">
        <v>19</v>
      </c>
      <c r="B30" s="48" t="s">
        <v>77</v>
      </c>
      <c r="C30" s="79"/>
      <c r="D30" s="49" t="s">
        <v>24</v>
      </c>
      <c r="E30" s="50">
        <v>5</v>
      </c>
      <c r="F30" s="51">
        <v>358</v>
      </c>
      <c r="G30" s="51">
        <v>352</v>
      </c>
      <c r="H30" s="51">
        <v>354</v>
      </c>
      <c r="I30" s="52">
        <f t="shared" si="3"/>
        <v>354.66666666666703</v>
      </c>
      <c r="J30" s="53">
        <f t="shared" si="2"/>
        <v>3.05505046330389</v>
      </c>
      <c r="K30" s="53">
        <f t="shared" si="0"/>
        <v>0.86138640882628603</v>
      </c>
      <c r="L30" s="35"/>
      <c r="M30" s="35"/>
      <c r="N30" s="35"/>
    </row>
    <row r="31" spans="1:14" ht="31.5" customHeight="1" x14ac:dyDescent="0.3">
      <c r="A31" s="47">
        <v>20</v>
      </c>
      <c r="B31" s="48" t="s">
        <v>78</v>
      </c>
      <c r="C31" s="79"/>
      <c r="D31" s="49" t="s">
        <v>27</v>
      </c>
      <c r="E31" s="50">
        <v>2</v>
      </c>
      <c r="F31" s="51">
        <v>6006</v>
      </c>
      <c r="G31" s="51">
        <v>6000</v>
      </c>
      <c r="H31" s="51">
        <v>6002</v>
      </c>
      <c r="I31" s="52">
        <f t="shared" si="3"/>
        <v>6002.6666666666697</v>
      </c>
      <c r="J31" s="53">
        <f t="shared" si="2"/>
        <v>3.05505046330389</v>
      </c>
      <c r="K31" s="53">
        <f t="shared" si="0"/>
        <v>5.0894887771610803E-2</v>
      </c>
      <c r="L31" s="35"/>
      <c r="M31" s="35"/>
      <c r="N31" s="35"/>
    </row>
    <row r="32" spans="1:14" ht="31.5" customHeight="1" x14ac:dyDescent="0.3">
      <c r="A32" s="47">
        <v>21</v>
      </c>
      <c r="B32" s="48" t="s">
        <v>26</v>
      </c>
      <c r="C32" s="79"/>
      <c r="D32" s="49" t="s">
        <v>27</v>
      </c>
      <c r="E32" s="50">
        <v>3</v>
      </c>
      <c r="F32" s="51">
        <v>446</v>
      </c>
      <c r="G32" s="51">
        <v>440</v>
      </c>
      <c r="H32" s="51">
        <v>442</v>
      </c>
      <c r="I32" s="52">
        <f t="shared" si="3"/>
        <v>442.66666666666703</v>
      </c>
      <c r="J32" s="53">
        <f t="shared" si="2"/>
        <v>3.05505046330389</v>
      </c>
      <c r="K32" s="53">
        <f t="shared" si="0"/>
        <v>0.69014694201142202</v>
      </c>
      <c r="L32" s="35"/>
      <c r="M32" s="35"/>
      <c r="N32" s="35"/>
    </row>
    <row r="33" spans="1:14" ht="31.5" customHeight="1" x14ac:dyDescent="0.3">
      <c r="A33" s="47">
        <v>22</v>
      </c>
      <c r="B33" s="48" t="s">
        <v>79</v>
      </c>
      <c r="C33" s="79"/>
      <c r="D33" s="49" t="s">
        <v>80</v>
      </c>
      <c r="E33" s="50">
        <v>10</v>
      </c>
      <c r="F33" s="51">
        <v>356</v>
      </c>
      <c r="G33" s="51">
        <v>350</v>
      </c>
      <c r="H33" s="51">
        <v>352</v>
      </c>
      <c r="I33" s="52">
        <f t="shared" si="3"/>
        <v>352.66666666666703</v>
      </c>
      <c r="J33" s="53">
        <f t="shared" si="2"/>
        <v>3.05505046330389</v>
      </c>
      <c r="K33" s="53">
        <f t="shared" si="0"/>
        <v>0.86627139791225705</v>
      </c>
      <c r="L33" s="35"/>
      <c r="M33" s="35"/>
      <c r="N33" s="35"/>
    </row>
    <row r="34" spans="1:14" ht="31.5" customHeight="1" x14ac:dyDescent="0.3">
      <c r="A34" s="47">
        <v>23</v>
      </c>
      <c r="B34" s="48" t="s">
        <v>81</v>
      </c>
      <c r="C34" s="79"/>
      <c r="D34" s="49" t="s">
        <v>24</v>
      </c>
      <c r="E34" s="50">
        <v>4</v>
      </c>
      <c r="F34" s="51">
        <v>346</v>
      </c>
      <c r="G34" s="51">
        <v>340</v>
      </c>
      <c r="H34" s="51">
        <v>342</v>
      </c>
      <c r="I34" s="52">
        <f t="shared" si="3"/>
        <v>342.66666666666703</v>
      </c>
      <c r="J34" s="53">
        <f t="shared" si="2"/>
        <v>3.05505046330389</v>
      </c>
      <c r="K34" s="53">
        <f t="shared" si="0"/>
        <v>0.89155169162564996</v>
      </c>
      <c r="L34" s="35"/>
      <c r="M34" s="35"/>
      <c r="N34" s="35"/>
    </row>
    <row r="35" spans="1:14" ht="31.5" customHeight="1" x14ac:dyDescent="0.3">
      <c r="A35" s="47">
        <v>24</v>
      </c>
      <c r="B35" s="48" t="s">
        <v>82</v>
      </c>
      <c r="C35" s="79"/>
      <c r="D35" s="49" t="s">
        <v>27</v>
      </c>
      <c r="E35" s="50">
        <v>10</v>
      </c>
      <c r="F35" s="51">
        <v>242</v>
      </c>
      <c r="G35" s="51">
        <v>236</v>
      </c>
      <c r="H35" s="51">
        <v>238</v>
      </c>
      <c r="I35" s="52">
        <f t="shared" si="3"/>
        <v>238.666666666667</v>
      </c>
      <c r="J35" s="53">
        <f t="shared" si="2"/>
        <v>3.05505046330389</v>
      </c>
      <c r="K35" s="53">
        <f t="shared" si="0"/>
        <v>1.2800490768033099</v>
      </c>
      <c r="L35" s="35"/>
      <c r="M35" s="35"/>
      <c r="N35" s="35"/>
    </row>
    <row r="36" spans="1:14" ht="30.75" customHeight="1" x14ac:dyDescent="0.3">
      <c r="A36" s="47">
        <v>25</v>
      </c>
      <c r="B36" s="48" t="s">
        <v>83</v>
      </c>
      <c r="C36" s="79"/>
      <c r="D36" s="49" t="s">
        <v>27</v>
      </c>
      <c r="E36" s="50">
        <v>36</v>
      </c>
      <c r="F36" s="51">
        <v>43</v>
      </c>
      <c r="G36" s="51">
        <v>37</v>
      </c>
      <c r="H36" s="51">
        <v>39</v>
      </c>
      <c r="I36" s="52">
        <f t="shared" si="3"/>
        <v>39.6666666666667</v>
      </c>
      <c r="J36" s="53">
        <f t="shared" si="2"/>
        <v>3.05505046330389</v>
      </c>
      <c r="K36" s="53">
        <f t="shared" si="0"/>
        <v>7.7018078906820797</v>
      </c>
      <c r="L36" s="35"/>
      <c r="M36" s="35"/>
      <c r="N36" s="35"/>
    </row>
    <row r="37" spans="1:14" ht="18.75" x14ac:dyDescent="0.3">
      <c r="A37" s="35"/>
      <c r="B37" s="35"/>
      <c r="C37" s="35"/>
      <c r="D37" s="35"/>
      <c r="E37" s="35"/>
      <c r="F37" s="35">
        <f>(E12*F12)+E13*F13+E14*F14+E15*F15+E16*F16+E17*F17+E18*F18+E19*F19+E20*F20+E21*F21+E22*F22+E23*F23+E24*F24+E25*F25+E26*F26+E27*F27+E28*F28+E29*F29+E30*F30+E34*F34+E35*F35+E36*F36+E31*F31+E32*F32+E33*F33</f>
        <v>71729.5</v>
      </c>
      <c r="G37" s="35">
        <f>E12*G12+E13*G13+E14*G14+E15*G15+E16*G16+E17*G17+E18*G18+E19*G19+E20*G20+E21*G21+E22*G22+E23*G23+E24*G24+E25*G25+E26*G26+E27*G27+E28*G28+E29*G29+E30*G30+E34*G34+E35*G35+E36*G36+E31*G31+E32*G32+E33*G33</f>
        <v>70000</v>
      </c>
      <c r="H37" s="35">
        <f>H12*E12+E13*H13+E14*H14+E15*H15+E16*H16+E17*H17+E18*H18+E19*H19+E20*H20+E21*H21+E22*H22+E23*H23+E24*H24+E25*H25+E26*H26+E27*H27+E28*H28+E29*H29+E30*H30+E34*H34+E35*H35+E36*H36+E31*H31+E32*H32+E33*H33</f>
        <v>70876.5</v>
      </c>
      <c r="I37" s="35"/>
      <c r="J37" s="35"/>
      <c r="K37" s="35"/>
      <c r="L37" s="35"/>
      <c r="M37" s="35"/>
      <c r="N37" s="35"/>
    </row>
    <row r="38" spans="1:14" ht="51" customHeight="1" x14ac:dyDescent="0.3">
      <c r="A38" s="76" t="s">
        <v>38</v>
      </c>
      <c r="B38" s="76"/>
      <c r="C38" s="76"/>
      <c r="D38" s="76"/>
      <c r="E38" s="76"/>
      <c r="F38" s="76"/>
      <c r="G38" s="76"/>
      <c r="H38" s="76"/>
      <c r="I38" s="76"/>
      <c r="J38" s="76"/>
      <c r="K38" s="76"/>
      <c r="L38" s="35"/>
      <c r="M38" s="35"/>
      <c r="N38" s="35"/>
    </row>
    <row r="39" spans="1:14" ht="69" customHeight="1" x14ac:dyDescent="0.3">
      <c r="A39" s="76" t="s">
        <v>84</v>
      </c>
      <c r="B39" s="76"/>
      <c r="C39" s="76"/>
      <c r="D39" s="76"/>
      <c r="E39" s="76"/>
      <c r="F39" s="76"/>
      <c r="G39" s="76"/>
      <c r="H39" s="76"/>
      <c r="I39" s="76"/>
      <c r="J39" s="76"/>
      <c r="K39" s="76"/>
      <c r="L39" s="35"/>
      <c r="M39" s="35"/>
      <c r="N39" s="35"/>
    </row>
    <row r="40" spans="1:14" ht="18.75" x14ac:dyDescent="0.3">
      <c r="A40" s="35"/>
      <c r="B40" s="35"/>
      <c r="C40" s="35"/>
      <c r="D40" s="35"/>
      <c r="E40" s="35"/>
      <c r="F40" s="35"/>
      <c r="G40" s="59"/>
      <c r="H40" s="35"/>
      <c r="I40" s="35"/>
      <c r="J40" s="35"/>
      <c r="K40" s="35"/>
      <c r="L40" s="35"/>
      <c r="M40" s="35"/>
      <c r="N40" s="35"/>
    </row>
    <row r="41" spans="1:14" ht="42" customHeight="1" x14ac:dyDescent="0.3">
      <c r="A41" s="77" t="s">
        <v>40</v>
      </c>
      <c r="B41" s="77"/>
      <c r="C41" s="77"/>
      <c r="D41" s="77"/>
      <c r="E41" s="77"/>
      <c r="F41" s="77"/>
      <c r="G41" s="77"/>
      <c r="H41" s="77"/>
      <c r="I41" s="77"/>
      <c r="J41" s="77"/>
      <c r="K41" s="77"/>
      <c r="L41" s="35"/>
      <c r="M41" s="35"/>
      <c r="N41" s="35"/>
    </row>
    <row r="42" spans="1:14" ht="18.75" x14ac:dyDescent="0.3">
      <c r="A42" s="35"/>
      <c r="B42" s="35"/>
      <c r="C42" s="35"/>
      <c r="D42" s="35"/>
      <c r="E42" s="35"/>
      <c r="F42" s="35"/>
      <c r="G42" s="59"/>
      <c r="H42" s="35"/>
      <c r="I42" s="35"/>
      <c r="J42" s="35"/>
      <c r="K42" s="35"/>
      <c r="L42" s="35"/>
      <c r="M42" s="35"/>
      <c r="N42" s="35"/>
    </row>
  </sheetData>
  <mergeCells count="18">
    <mergeCell ref="A3:K3"/>
    <mergeCell ref="A4:N4"/>
    <mergeCell ref="A5:K5"/>
    <mergeCell ref="A6:K6"/>
    <mergeCell ref="A7:K7"/>
    <mergeCell ref="A8:K8"/>
    <mergeCell ref="A9:N9"/>
    <mergeCell ref="F10:H10"/>
    <mergeCell ref="I10:K10"/>
    <mergeCell ref="A38:K38"/>
    <mergeCell ref="A39:K39"/>
    <mergeCell ref="A41:K41"/>
    <mergeCell ref="A10:A11"/>
    <mergeCell ref="B10:B11"/>
    <mergeCell ref="C10:C11"/>
    <mergeCell ref="C12:C36"/>
    <mergeCell ref="D10:D11"/>
    <mergeCell ref="E10:E11"/>
  </mergeCells>
  <pageMargins left="0.70866141732283505" right="0.70866141732283505" top="0.74803149606299202" bottom="0.74803149606299202" header="0.31496062992126" footer="0.31496062992126"/>
  <pageSetup paperSize="9" scale="52" orientation="landscape" r:id="rId1"/>
  <rowBreaks count="1" manualBreakCount="1">
    <brk id="12"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2"/>
  <sheetViews>
    <sheetView topLeftCell="A52" zoomScale="93" zoomScaleNormal="93" workbookViewId="0">
      <selection activeCell="A38" sqref="A38:K38"/>
    </sheetView>
  </sheetViews>
  <sheetFormatPr defaultColWidth="9.140625" defaultRowHeight="15" x14ac:dyDescent="0.25"/>
  <cols>
    <col min="1" max="1" width="5.7109375" customWidth="1"/>
    <col min="2" max="2" width="47.7109375" customWidth="1"/>
    <col min="3" max="3" width="11" customWidth="1"/>
    <col min="4" max="4" width="7.42578125" customWidth="1"/>
    <col min="5" max="5" width="9.140625" customWidth="1"/>
    <col min="6" max="6" width="12.28515625" customWidth="1"/>
    <col min="7" max="7" width="15" style="38" customWidth="1"/>
    <col min="8" max="8" width="17.28515625" customWidth="1"/>
    <col min="9" max="9" width="18.85546875" customWidth="1"/>
    <col min="10" max="10" width="22.28515625" customWidth="1"/>
    <col min="11" max="11" width="24.140625" customWidth="1"/>
    <col min="12" max="12" width="14.5703125" hidden="1" customWidth="1"/>
    <col min="13" max="13" width="12.85546875" hidden="1" customWidth="1"/>
    <col min="14" max="14" width="5" hidden="1" customWidth="1"/>
    <col min="15" max="15" width="9.140625" style="39"/>
  </cols>
  <sheetData>
    <row r="1" spans="1:23" x14ac:dyDescent="0.25">
      <c r="A1" s="3"/>
      <c r="B1" s="3"/>
      <c r="C1" s="3"/>
      <c r="D1" s="3"/>
      <c r="E1" s="3"/>
      <c r="F1" s="3"/>
      <c r="G1" s="40"/>
      <c r="H1" s="3"/>
      <c r="I1" s="3"/>
      <c r="J1" s="3"/>
      <c r="K1" s="3"/>
      <c r="L1" s="3"/>
      <c r="M1" s="3"/>
      <c r="N1" s="3"/>
    </row>
    <row r="2" spans="1:23" ht="18.75" x14ac:dyDescent="0.3">
      <c r="A2" s="41"/>
      <c r="B2" s="41"/>
      <c r="C2" s="41"/>
      <c r="D2" s="41"/>
      <c r="E2" s="41"/>
      <c r="F2" s="41"/>
      <c r="G2" s="42"/>
      <c r="H2" s="41"/>
      <c r="I2" s="41"/>
      <c r="J2" s="41"/>
      <c r="K2" s="41"/>
      <c r="L2" s="41"/>
      <c r="M2" s="41"/>
      <c r="N2" s="41"/>
    </row>
    <row r="3" spans="1:23" ht="18.75" x14ac:dyDescent="0.3">
      <c r="A3" s="83" t="s">
        <v>0</v>
      </c>
      <c r="B3" s="83"/>
      <c r="C3" s="83"/>
      <c r="D3" s="83"/>
      <c r="E3" s="83"/>
      <c r="F3" s="83"/>
      <c r="G3" s="83"/>
      <c r="H3" s="83"/>
      <c r="I3" s="83"/>
      <c r="J3" s="83"/>
      <c r="K3" s="83"/>
      <c r="L3" s="35"/>
      <c r="M3" s="35"/>
      <c r="N3" s="35"/>
    </row>
    <row r="4" spans="1:23" ht="270" customHeight="1" x14ac:dyDescent="0.25">
      <c r="A4" s="84" t="s">
        <v>58</v>
      </c>
      <c r="B4" s="84"/>
      <c r="C4" s="84"/>
      <c r="D4" s="84"/>
      <c r="E4" s="84"/>
      <c r="F4" s="84"/>
      <c r="G4" s="84"/>
      <c r="H4" s="84"/>
      <c r="I4" s="84"/>
      <c r="J4" s="84"/>
      <c r="K4" s="84"/>
      <c r="L4" s="84"/>
      <c r="M4" s="84"/>
      <c r="N4" s="84"/>
    </row>
    <row r="5" spans="1:23" ht="51.75" customHeight="1" x14ac:dyDescent="0.25">
      <c r="A5" s="80" t="s">
        <v>2</v>
      </c>
      <c r="B5" s="80"/>
      <c r="C5" s="80"/>
      <c r="D5" s="80"/>
      <c r="E5" s="80"/>
      <c r="F5" s="80"/>
      <c r="G5" s="80"/>
      <c r="H5" s="80"/>
      <c r="I5" s="80"/>
      <c r="J5" s="80"/>
      <c r="K5" s="80"/>
      <c r="L5" s="43"/>
      <c r="M5" s="43"/>
      <c r="N5" s="43"/>
    </row>
    <row r="6" spans="1:23" ht="29.25" customHeight="1" x14ac:dyDescent="0.25">
      <c r="A6" s="80" t="s">
        <v>3</v>
      </c>
      <c r="B6" s="80"/>
      <c r="C6" s="80"/>
      <c r="D6" s="80"/>
      <c r="E6" s="80"/>
      <c r="F6" s="80"/>
      <c r="G6" s="80"/>
      <c r="H6" s="80"/>
      <c r="I6" s="80"/>
      <c r="J6" s="80"/>
      <c r="K6" s="80"/>
      <c r="L6" s="43"/>
      <c r="M6" s="43"/>
      <c r="N6" s="43"/>
    </row>
    <row r="7" spans="1:23" ht="51.75" customHeight="1" x14ac:dyDescent="0.25">
      <c r="A7" s="80" t="s">
        <v>4</v>
      </c>
      <c r="B7" s="80"/>
      <c r="C7" s="80"/>
      <c r="D7" s="80"/>
      <c r="E7" s="80"/>
      <c r="F7" s="80"/>
      <c r="G7" s="80"/>
      <c r="H7" s="80"/>
      <c r="I7" s="80"/>
      <c r="J7" s="80"/>
      <c r="K7" s="80"/>
      <c r="L7" s="43"/>
      <c r="M7" s="43"/>
      <c r="N7" s="43"/>
    </row>
    <row r="8" spans="1:23" ht="105.75" customHeight="1" x14ac:dyDescent="0.25">
      <c r="A8" s="80" t="s">
        <v>5</v>
      </c>
      <c r="B8" s="80"/>
      <c r="C8" s="80"/>
      <c r="D8" s="80"/>
      <c r="E8" s="80"/>
      <c r="F8" s="80"/>
      <c r="G8" s="80"/>
      <c r="H8" s="80"/>
      <c r="I8" s="80"/>
      <c r="J8" s="80"/>
      <c r="K8" s="80"/>
      <c r="L8" s="43"/>
      <c r="M8" s="43"/>
      <c r="N8" s="43"/>
    </row>
    <row r="9" spans="1:23" ht="36.75" customHeight="1" x14ac:dyDescent="0.25">
      <c r="A9" s="81" t="s">
        <v>6</v>
      </c>
      <c r="B9" s="81"/>
      <c r="C9" s="81"/>
      <c r="D9" s="81"/>
      <c r="E9" s="81"/>
      <c r="F9" s="81"/>
      <c r="G9" s="81"/>
      <c r="H9" s="81"/>
      <c r="I9" s="81"/>
      <c r="J9" s="81"/>
      <c r="K9" s="81"/>
      <c r="L9" s="81"/>
      <c r="M9" s="81"/>
      <c r="N9" s="81"/>
    </row>
    <row r="10" spans="1:23" ht="77.25" customHeight="1" x14ac:dyDescent="0.3">
      <c r="A10" s="78" t="s">
        <v>7</v>
      </c>
      <c r="B10" s="78" t="s">
        <v>8</v>
      </c>
      <c r="C10" s="78" t="s">
        <v>9</v>
      </c>
      <c r="D10" s="78" t="s">
        <v>10</v>
      </c>
      <c r="E10" s="78" t="s">
        <v>11</v>
      </c>
      <c r="F10" s="78" t="s">
        <v>12</v>
      </c>
      <c r="G10" s="78"/>
      <c r="H10" s="78"/>
      <c r="I10" s="82" t="s">
        <v>13</v>
      </c>
      <c r="J10" s="82"/>
      <c r="K10" s="82"/>
      <c r="L10" s="35"/>
      <c r="M10" s="35"/>
      <c r="N10" s="35"/>
    </row>
    <row r="11" spans="1:23" ht="126" customHeight="1" x14ac:dyDescent="0.3">
      <c r="A11" s="78"/>
      <c r="B11" s="78"/>
      <c r="C11" s="78"/>
      <c r="D11" s="78"/>
      <c r="E11" s="78"/>
      <c r="F11" s="45" t="s">
        <v>45</v>
      </c>
      <c r="G11" s="46" t="s">
        <v>59</v>
      </c>
      <c r="H11" s="45" t="s">
        <v>60</v>
      </c>
      <c r="I11" s="44" t="s">
        <v>17</v>
      </c>
      <c r="J11" s="45" t="s">
        <v>18</v>
      </c>
      <c r="K11" s="45" t="s">
        <v>19</v>
      </c>
      <c r="L11" s="35"/>
      <c r="M11" s="35"/>
      <c r="N11" s="35"/>
      <c r="P11" t="s">
        <v>85</v>
      </c>
      <c r="Q11" s="39" t="s">
        <v>86</v>
      </c>
      <c r="R11" t="s">
        <v>87</v>
      </c>
      <c r="S11" t="s">
        <v>88</v>
      </c>
      <c r="U11">
        <v>1</v>
      </c>
      <c r="V11">
        <v>2</v>
      </c>
      <c r="W11">
        <v>3</v>
      </c>
    </row>
    <row r="12" spans="1:23" ht="31.5" customHeight="1" x14ac:dyDescent="0.3">
      <c r="A12" s="47">
        <v>1</v>
      </c>
      <c r="B12" s="48" t="s">
        <v>89</v>
      </c>
      <c r="C12" s="79" t="s">
        <v>21</v>
      </c>
      <c r="D12" s="49" t="s">
        <v>30</v>
      </c>
      <c r="E12" s="50">
        <v>6</v>
      </c>
      <c r="F12" s="51">
        <v>296</v>
      </c>
      <c r="G12" s="51">
        <v>290</v>
      </c>
      <c r="H12" s="51">
        <v>292</v>
      </c>
      <c r="I12" s="52">
        <f>AVERAGE(F12:H12)</f>
        <v>292.66666666666703</v>
      </c>
      <c r="J12" s="53">
        <f>STDEV(F12:H12)</f>
        <v>3.05505046330389</v>
      </c>
      <c r="K12" s="53">
        <f t="shared" ref="K12:K36" si="0">J12/I12*100</f>
        <v>1.0438669009010999</v>
      </c>
      <c r="L12" s="35"/>
      <c r="M12" s="35"/>
      <c r="N12" s="35"/>
      <c r="O12" s="54" t="s">
        <v>85</v>
      </c>
      <c r="P12">
        <f>E12*G12</f>
        <v>1740</v>
      </c>
      <c r="U12">
        <f>E12*F12</f>
        <v>1776</v>
      </c>
      <c r="V12">
        <f>E12*G12</f>
        <v>1740</v>
      </c>
      <c r="W12">
        <f>E12*H12</f>
        <v>1752</v>
      </c>
    </row>
    <row r="13" spans="1:23" ht="34.5" customHeight="1" x14ac:dyDescent="0.3">
      <c r="A13" s="47">
        <v>2</v>
      </c>
      <c r="B13" s="48" t="s">
        <v>62</v>
      </c>
      <c r="C13" s="79"/>
      <c r="D13" s="49" t="s">
        <v>24</v>
      </c>
      <c r="E13" s="50">
        <v>3</v>
      </c>
      <c r="F13" s="51">
        <v>401</v>
      </c>
      <c r="G13" s="51">
        <v>395</v>
      </c>
      <c r="H13" s="51">
        <v>397</v>
      </c>
      <c r="I13" s="52">
        <f t="shared" ref="I13:I28" si="1">AVERAGE(F13:H13)</f>
        <v>397.66666666666703</v>
      </c>
      <c r="J13" s="53">
        <f t="shared" ref="J13:J36" si="2">STDEV(F13:H13)</f>
        <v>3.05505046330389</v>
      </c>
      <c r="K13" s="53">
        <f t="shared" si="0"/>
        <v>0.76824403938907604</v>
      </c>
      <c r="L13" s="35"/>
      <c r="M13" s="35"/>
      <c r="N13" s="35"/>
      <c r="O13" s="55" t="s">
        <v>86</v>
      </c>
      <c r="Q13">
        <f>E13*G13</f>
        <v>1185</v>
      </c>
      <c r="U13">
        <f t="shared" ref="U13:U36" si="3">E13*F13</f>
        <v>1203</v>
      </c>
      <c r="V13">
        <f t="shared" ref="V13:V36" si="4">E13*G13</f>
        <v>1185</v>
      </c>
      <c r="W13">
        <f t="shared" ref="W13:W36" si="5">E13*H13</f>
        <v>1191</v>
      </c>
    </row>
    <row r="14" spans="1:23" ht="31.5" customHeight="1" x14ac:dyDescent="0.3">
      <c r="A14" s="47">
        <v>3</v>
      </c>
      <c r="B14" s="48" t="s">
        <v>63</v>
      </c>
      <c r="C14" s="79"/>
      <c r="D14" s="49" t="s">
        <v>27</v>
      </c>
      <c r="E14" s="50">
        <v>2</v>
      </c>
      <c r="F14" s="51">
        <v>151</v>
      </c>
      <c r="G14" s="51">
        <v>145</v>
      </c>
      <c r="H14" s="51">
        <v>147</v>
      </c>
      <c r="I14" s="52">
        <f t="shared" si="1"/>
        <v>147.666666666667</v>
      </c>
      <c r="J14" s="53">
        <f t="shared" si="2"/>
        <v>3.05505046330389</v>
      </c>
      <c r="K14" s="53">
        <f t="shared" si="0"/>
        <v>2.06888293225997</v>
      </c>
      <c r="L14" s="35"/>
      <c r="M14" s="35"/>
      <c r="N14" s="35"/>
      <c r="O14" s="54" t="s">
        <v>85</v>
      </c>
      <c r="P14">
        <f t="shared" ref="P14:P36" si="6">E14*G14</f>
        <v>290</v>
      </c>
      <c r="U14">
        <f t="shared" si="3"/>
        <v>302</v>
      </c>
      <c r="V14">
        <f t="shared" si="4"/>
        <v>290</v>
      </c>
      <c r="W14">
        <f t="shared" si="5"/>
        <v>294</v>
      </c>
    </row>
    <row r="15" spans="1:23" ht="31.5" customHeight="1" x14ac:dyDescent="0.3">
      <c r="A15" s="47">
        <v>4</v>
      </c>
      <c r="B15" s="48" t="s">
        <v>64</v>
      </c>
      <c r="C15" s="79"/>
      <c r="D15" s="49" t="s">
        <v>30</v>
      </c>
      <c r="E15" s="50">
        <v>21</v>
      </c>
      <c r="F15" s="51">
        <v>321</v>
      </c>
      <c r="G15" s="51">
        <v>315</v>
      </c>
      <c r="H15" s="51">
        <v>317</v>
      </c>
      <c r="I15" s="52">
        <f t="shared" si="1"/>
        <v>317.66666666666703</v>
      </c>
      <c r="J15" s="53">
        <f t="shared" si="2"/>
        <v>3.05505046330389</v>
      </c>
      <c r="K15" s="53">
        <f t="shared" si="0"/>
        <v>0.96171578068328201</v>
      </c>
      <c r="L15" s="35"/>
      <c r="M15" s="35"/>
      <c r="N15" s="35"/>
      <c r="O15" s="54" t="s">
        <v>85</v>
      </c>
      <c r="P15">
        <f t="shared" si="6"/>
        <v>6615</v>
      </c>
      <c r="U15">
        <f t="shared" si="3"/>
        <v>6741</v>
      </c>
      <c r="V15">
        <f t="shared" si="4"/>
        <v>6615</v>
      </c>
      <c r="W15">
        <f t="shared" si="5"/>
        <v>6657</v>
      </c>
    </row>
    <row r="16" spans="1:23" ht="31.5" customHeight="1" x14ac:dyDescent="0.3">
      <c r="A16" s="47">
        <v>5</v>
      </c>
      <c r="B16" s="48" t="s">
        <v>65</v>
      </c>
      <c r="C16" s="79"/>
      <c r="D16" s="49" t="s">
        <v>24</v>
      </c>
      <c r="E16" s="50">
        <v>2</v>
      </c>
      <c r="F16" s="51">
        <v>486</v>
      </c>
      <c r="G16" s="51">
        <v>480</v>
      </c>
      <c r="H16" s="51">
        <v>482</v>
      </c>
      <c r="I16" s="52">
        <f t="shared" si="1"/>
        <v>482.66666666666703</v>
      </c>
      <c r="J16" s="53">
        <f t="shared" si="2"/>
        <v>3.05505046330389</v>
      </c>
      <c r="K16" s="53">
        <f t="shared" si="0"/>
        <v>0.63295244405467399</v>
      </c>
      <c r="L16" s="35"/>
      <c r="M16" s="35"/>
      <c r="N16" s="35"/>
      <c r="O16" s="55" t="s">
        <v>86</v>
      </c>
      <c r="Q16">
        <f>E16*G16</f>
        <v>960</v>
      </c>
      <c r="U16">
        <f t="shared" si="3"/>
        <v>972</v>
      </c>
      <c r="V16">
        <f t="shared" si="4"/>
        <v>960</v>
      </c>
      <c r="W16">
        <f t="shared" si="5"/>
        <v>964</v>
      </c>
    </row>
    <row r="17" spans="1:23" ht="31.5" customHeight="1" x14ac:dyDescent="0.3">
      <c r="A17" s="47">
        <v>6</v>
      </c>
      <c r="B17" s="48" t="s">
        <v>66</v>
      </c>
      <c r="C17" s="79"/>
      <c r="D17" s="49" t="s">
        <v>27</v>
      </c>
      <c r="E17" s="50">
        <v>1</v>
      </c>
      <c r="F17" s="51">
        <v>824</v>
      </c>
      <c r="G17" s="51">
        <v>818</v>
      </c>
      <c r="H17" s="51">
        <v>820</v>
      </c>
      <c r="I17" s="52">
        <f t="shared" si="1"/>
        <v>820.66666666666697</v>
      </c>
      <c r="J17" s="53">
        <f t="shared" si="2"/>
        <v>3.05505046330389</v>
      </c>
      <c r="K17" s="53">
        <f t="shared" si="0"/>
        <v>0.37226447562598203</v>
      </c>
      <c r="L17" s="35"/>
      <c r="M17" s="35"/>
      <c r="N17" s="35"/>
      <c r="O17" s="54" t="s">
        <v>85</v>
      </c>
      <c r="P17">
        <f t="shared" si="6"/>
        <v>818</v>
      </c>
      <c r="U17">
        <f t="shared" si="3"/>
        <v>824</v>
      </c>
      <c r="V17">
        <f t="shared" si="4"/>
        <v>818</v>
      </c>
      <c r="W17">
        <f t="shared" si="5"/>
        <v>820</v>
      </c>
    </row>
    <row r="18" spans="1:23" ht="31.5" customHeight="1" x14ac:dyDescent="0.3">
      <c r="A18" s="47">
        <v>7</v>
      </c>
      <c r="B18" s="48" t="s">
        <v>67</v>
      </c>
      <c r="C18" s="79"/>
      <c r="D18" s="49" t="s">
        <v>27</v>
      </c>
      <c r="E18" s="50">
        <v>50</v>
      </c>
      <c r="F18" s="51">
        <v>388</v>
      </c>
      <c r="G18" s="51">
        <v>382</v>
      </c>
      <c r="H18" s="51">
        <v>390</v>
      </c>
      <c r="I18" s="52">
        <f t="shared" si="1"/>
        <v>386.66666666666703</v>
      </c>
      <c r="J18" s="53">
        <f t="shared" si="2"/>
        <v>4.1633319989322697</v>
      </c>
      <c r="K18" s="53">
        <f t="shared" si="0"/>
        <v>1.0767237928273099</v>
      </c>
      <c r="L18" s="35"/>
      <c r="M18" s="35"/>
      <c r="N18" s="35"/>
      <c r="O18" s="54" t="s">
        <v>85</v>
      </c>
      <c r="P18">
        <f t="shared" si="6"/>
        <v>19100</v>
      </c>
      <c r="U18">
        <f t="shared" si="3"/>
        <v>19400</v>
      </c>
      <c r="V18">
        <f t="shared" si="4"/>
        <v>19100</v>
      </c>
      <c r="W18">
        <f t="shared" si="5"/>
        <v>19500</v>
      </c>
    </row>
    <row r="19" spans="1:23" ht="31.5" customHeight="1" x14ac:dyDescent="0.3">
      <c r="A19" s="47">
        <v>8</v>
      </c>
      <c r="B19" s="48" t="s">
        <v>68</v>
      </c>
      <c r="C19" s="79"/>
      <c r="D19" s="49" t="s">
        <v>22</v>
      </c>
      <c r="E19" s="50">
        <v>18</v>
      </c>
      <c r="F19" s="51">
        <v>291</v>
      </c>
      <c r="G19" s="51">
        <v>285</v>
      </c>
      <c r="H19" s="51">
        <v>287</v>
      </c>
      <c r="I19" s="52">
        <f t="shared" si="1"/>
        <v>287.66666666666703</v>
      </c>
      <c r="J19" s="53">
        <f t="shared" si="2"/>
        <v>3.05505046330389</v>
      </c>
      <c r="K19" s="53">
        <f t="shared" si="0"/>
        <v>1.0620105897927801</v>
      </c>
      <c r="L19" s="35"/>
      <c r="M19" s="35"/>
      <c r="N19" s="35"/>
      <c r="O19" s="54" t="s">
        <v>85</v>
      </c>
      <c r="P19">
        <f t="shared" si="6"/>
        <v>5130</v>
      </c>
      <c r="U19">
        <f t="shared" si="3"/>
        <v>5238</v>
      </c>
      <c r="V19">
        <f t="shared" si="4"/>
        <v>5130</v>
      </c>
      <c r="W19">
        <f t="shared" si="5"/>
        <v>5166</v>
      </c>
    </row>
    <row r="20" spans="1:23" ht="30.75" customHeight="1" x14ac:dyDescent="0.3">
      <c r="A20" s="47">
        <v>9</v>
      </c>
      <c r="B20" s="48" t="s">
        <v>20</v>
      </c>
      <c r="C20" s="79"/>
      <c r="D20" s="56" t="s">
        <v>22</v>
      </c>
      <c r="E20" s="50">
        <v>5</v>
      </c>
      <c r="F20" s="51">
        <v>286</v>
      </c>
      <c r="G20" s="51">
        <v>280</v>
      </c>
      <c r="H20" s="51">
        <v>282</v>
      </c>
      <c r="I20" s="52">
        <f t="shared" si="1"/>
        <v>282.66666666666703</v>
      </c>
      <c r="J20" s="53">
        <f t="shared" si="2"/>
        <v>3.05505046330389</v>
      </c>
      <c r="K20" s="53">
        <f t="shared" si="0"/>
        <v>1.0807961544707201</v>
      </c>
      <c r="L20" s="35"/>
      <c r="M20" s="35"/>
      <c r="N20" s="35"/>
      <c r="O20" s="54" t="s">
        <v>85</v>
      </c>
      <c r="P20">
        <f t="shared" si="6"/>
        <v>1400</v>
      </c>
      <c r="U20">
        <f t="shared" si="3"/>
        <v>1430</v>
      </c>
      <c r="V20">
        <f t="shared" si="4"/>
        <v>1400</v>
      </c>
      <c r="W20">
        <f t="shared" si="5"/>
        <v>1410</v>
      </c>
    </row>
    <row r="21" spans="1:23" ht="31.5" customHeight="1" x14ac:dyDescent="0.3">
      <c r="A21" s="47">
        <v>10</v>
      </c>
      <c r="B21" s="48" t="s">
        <v>69</v>
      </c>
      <c r="C21" s="79"/>
      <c r="D21" s="56" t="s">
        <v>27</v>
      </c>
      <c r="E21" s="50">
        <v>169</v>
      </c>
      <c r="F21" s="51">
        <v>7.5</v>
      </c>
      <c r="G21" s="51">
        <v>6</v>
      </c>
      <c r="H21" s="51">
        <v>6.5</v>
      </c>
      <c r="I21" s="52">
        <f t="shared" si="1"/>
        <v>6.6666666666666696</v>
      </c>
      <c r="J21" s="53">
        <f t="shared" si="2"/>
        <v>0.76376261582597305</v>
      </c>
      <c r="K21" s="53">
        <f t="shared" si="0"/>
        <v>11.456439237389599</v>
      </c>
      <c r="L21" s="35"/>
      <c r="M21" s="35"/>
      <c r="N21" s="35"/>
      <c r="O21" s="57" t="s">
        <v>87</v>
      </c>
      <c r="R21">
        <f>E21*G21</f>
        <v>1014</v>
      </c>
      <c r="U21">
        <f t="shared" si="3"/>
        <v>1267.5</v>
      </c>
      <c r="V21">
        <f t="shared" si="4"/>
        <v>1014</v>
      </c>
      <c r="W21">
        <f t="shared" si="5"/>
        <v>1098.5</v>
      </c>
    </row>
    <row r="22" spans="1:23" ht="31.5" customHeight="1" x14ac:dyDescent="0.3">
      <c r="A22" s="47">
        <v>11</v>
      </c>
      <c r="B22" s="48" t="s">
        <v>70</v>
      </c>
      <c r="C22" s="79"/>
      <c r="D22" s="56" t="s">
        <v>27</v>
      </c>
      <c r="E22" s="50">
        <v>120</v>
      </c>
      <c r="F22" s="51">
        <v>6.5</v>
      </c>
      <c r="G22" s="51">
        <v>5</v>
      </c>
      <c r="H22" s="51">
        <v>5.5</v>
      </c>
      <c r="I22" s="52">
        <f t="shared" si="1"/>
        <v>5.6666666666666696</v>
      </c>
      <c r="J22" s="53">
        <f t="shared" si="2"/>
        <v>0.76376261582597305</v>
      </c>
      <c r="K22" s="53">
        <f t="shared" si="0"/>
        <v>13.4781638086936</v>
      </c>
      <c r="L22" s="35"/>
      <c r="M22" s="35"/>
      <c r="N22" s="35"/>
      <c r="O22" s="57" t="s">
        <v>87</v>
      </c>
      <c r="R22">
        <f>E22*G22</f>
        <v>600</v>
      </c>
      <c r="U22">
        <f t="shared" si="3"/>
        <v>780</v>
      </c>
      <c r="V22">
        <f t="shared" si="4"/>
        <v>600</v>
      </c>
      <c r="W22">
        <f t="shared" si="5"/>
        <v>660</v>
      </c>
    </row>
    <row r="23" spans="1:23" ht="31.5" customHeight="1" x14ac:dyDescent="0.3">
      <c r="A23" s="47">
        <v>12</v>
      </c>
      <c r="B23" s="48" t="s">
        <v>25</v>
      </c>
      <c r="C23" s="79"/>
      <c r="D23" s="49" t="s">
        <v>24</v>
      </c>
      <c r="E23" s="50">
        <v>4</v>
      </c>
      <c r="F23" s="51">
        <v>286</v>
      </c>
      <c r="G23" s="51">
        <v>280</v>
      </c>
      <c r="H23" s="51">
        <v>282</v>
      </c>
      <c r="I23" s="52">
        <f t="shared" si="1"/>
        <v>282.66666666666703</v>
      </c>
      <c r="J23" s="53">
        <f t="shared" si="2"/>
        <v>3.05505046330389</v>
      </c>
      <c r="K23" s="53">
        <f t="shared" si="0"/>
        <v>1.0807961544707201</v>
      </c>
      <c r="L23" s="35"/>
      <c r="M23" s="35"/>
      <c r="N23" s="35"/>
      <c r="O23" s="54" t="s">
        <v>85</v>
      </c>
      <c r="P23">
        <f t="shared" si="6"/>
        <v>1120</v>
      </c>
      <c r="U23">
        <f t="shared" si="3"/>
        <v>1144</v>
      </c>
      <c r="V23">
        <f t="shared" si="4"/>
        <v>1120</v>
      </c>
      <c r="W23">
        <f t="shared" si="5"/>
        <v>1128</v>
      </c>
    </row>
    <row r="24" spans="1:23" ht="31.5" customHeight="1" x14ac:dyDescent="0.3">
      <c r="A24" s="47">
        <v>13</v>
      </c>
      <c r="B24" s="48" t="s">
        <v>71</v>
      </c>
      <c r="C24" s="79"/>
      <c r="D24" s="49" t="s">
        <v>27</v>
      </c>
      <c r="E24" s="50">
        <v>20</v>
      </c>
      <c r="F24" s="51">
        <v>90</v>
      </c>
      <c r="G24" s="51">
        <v>84</v>
      </c>
      <c r="H24" s="51">
        <v>86</v>
      </c>
      <c r="I24" s="52">
        <f t="shared" si="1"/>
        <v>86.6666666666667</v>
      </c>
      <c r="J24" s="53">
        <f t="shared" si="2"/>
        <v>3.05505046330389</v>
      </c>
      <c r="K24" s="53">
        <f t="shared" si="0"/>
        <v>3.5250582268891102</v>
      </c>
      <c r="L24" s="35"/>
      <c r="M24" s="35"/>
      <c r="N24" s="35"/>
      <c r="O24" s="55" t="s">
        <v>86</v>
      </c>
      <c r="Q24">
        <f>E24*G24</f>
        <v>1680</v>
      </c>
      <c r="U24">
        <f t="shared" si="3"/>
        <v>1800</v>
      </c>
      <c r="V24">
        <f t="shared" si="4"/>
        <v>1680</v>
      </c>
      <c r="W24">
        <f t="shared" si="5"/>
        <v>1720</v>
      </c>
    </row>
    <row r="25" spans="1:23" ht="31.5" customHeight="1" x14ac:dyDescent="0.3">
      <c r="A25" s="47">
        <v>14</v>
      </c>
      <c r="B25" s="48" t="s">
        <v>72</v>
      </c>
      <c r="C25" s="79"/>
      <c r="D25" s="49" t="s">
        <v>27</v>
      </c>
      <c r="E25" s="50">
        <v>2</v>
      </c>
      <c r="F25" s="51">
        <v>118</v>
      </c>
      <c r="G25" s="51">
        <v>112</v>
      </c>
      <c r="H25" s="51">
        <v>114</v>
      </c>
      <c r="I25" s="52">
        <f t="shared" si="1"/>
        <v>114.666666666667</v>
      </c>
      <c r="J25" s="53">
        <f t="shared" si="2"/>
        <v>3.05505046330389</v>
      </c>
      <c r="K25" s="53">
        <f t="shared" si="0"/>
        <v>2.6642881947417698</v>
      </c>
      <c r="L25" s="35"/>
      <c r="M25" s="35"/>
      <c r="N25" s="35"/>
      <c r="O25" s="54" t="s">
        <v>85</v>
      </c>
      <c r="P25">
        <f t="shared" si="6"/>
        <v>224</v>
      </c>
      <c r="U25">
        <f t="shared" si="3"/>
        <v>236</v>
      </c>
      <c r="V25">
        <f t="shared" si="4"/>
        <v>224</v>
      </c>
      <c r="W25">
        <f t="shared" si="5"/>
        <v>228</v>
      </c>
    </row>
    <row r="26" spans="1:23" ht="31.5" customHeight="1" x14ac:dyDescent="0.3">
      <c r="A26" s="47">
        <v>15</v>
      </c>
      <c r="B26" s="48" t="s">
        <v>73</v>
      </c>
      <c r="C26" s="79"/>
      <c r="D26" s="49" t="s">
        <v>27</v>
      </c>
      <c r="E26" s="50">
        <v>4</v>
      </c>
      <c r="F26" s="51">
        <v>512</v>
      </c>
      <c r="G26" s="51">
        <v>506</v>
      </c>
      <c r="H26" s="51">
        <v>508</v>
      </c>
      <c r="I26" s="52">
        <f t="shared" si="1"/>
        <v>508.66666666666703</v>
      </c>
      <c r="J26" s="53">
        <f t="shared" si="2"/>
        <v>3.05505046330389</v>
      </c>
      <c r="K26" s="53">
        <f t="shared" si="0"/>
        <v>0.600599697897227</v>
      </c>
      <c r="L26" s="35"/>
      <c r="M26" s="35"/>
      <c r="N26" s="35"/>
      <c r="O26" s="54" t="s">
        <v>85</v>
      </c>
      <c r="P26">
        <f t="shared" si="6"/>
        <v>2024</v>
      </c>
      <c r="U26">
        <f t="shared" si="3"/>
        <v>2048</v>
      </c>
      <c r="V26">
        <f t="shared" si="4"/>
        <v>2024</v>
      </c>
      <c r="W26">
        <f t="shared" si="5"/>
        <v>2032</v>
      </c>
    </row>
    <row r="27" spans="1:23" ht="31.5" customHeight="1" x14ac:dyDescent="0.3">
      <c r="A27" s="47">
        <v>16</v>
      </c>
      <c r="B27" s="48" t="s">
        <v>74</v>
      </c>
      <c r="C27" s="79"/>
      <c r="D27" s="49" t="s">
        <v>24</v>
      </c>
      <c r="E27" s="50">
        <v>5</v>
      </c>
      <c r="F27" s="51">
        <v>356</v>
      </c>
      <c r="G27" s="51">
        <v>350</v>
      </c>
      <c r="H27" s="51">
        <v>352</v>
      </c>
      <c r="I27" s="52">
        <f t="shared" si="1"/>
        <v>352.66666666666703</v>
      </c>
      <c r="J27" s="53">
        <f t="shared" si="2"/>
        <v>3.05505046330389</v>
      </c>
      <c r="K27" s="53">
        <f t="shared" si="0"/>
        <v>0.86627139791225705</v>
      </c>
      <c r="L27" s="35"/>
      <c r="M27" s="35"/>
      <c r="N27" s="35"/>
      <c r="O27" s="54" t="s">
        <v>85</v>
      </c>
      <c r="P27">
        <f t="shared" si="6"/>
        <v>1750</v>
      </c>
      <c r="U27">
        <f t="shared" si="3"/>
        <v>1780</v>
      </c>
      <c r="V27">
        <f t="shared" si="4"/>
        <v>1750</v>
      </c>
      <c r="W27">
        <f t="shared" si="5"/>
        <v>1760</v>
      </c>
    </row>
    <row r="28" spans="1:23" ht="31.5" customHeight="1" x14ac:dyDescent="0.3">
      <c r="A28" s="47">
        <v>17</v>
      </c>
      <c r="B28" s="48" t="s">
        <v>75</v>
      </c>
      <c r="C28" s="79"/>
      <c r="D28" s="49" t="s">
        <v>24</v>
      </c>
      <c r="E28" s="50">
        <v>1</v>
      </c>
      <c r="F28" s="51">
        <v>674</v>
      </c>
      <c r="G28" s="51">
        <v>668</v>
      </c>
      <c r="H28" s="51">
        <v>670</v>
      </c>
      <c r="I28" s="52">
        <f t="shared" si="1"/>
        <v>670.66666666666697</v>
      </c>
      <c r="J28" s="53">
        <f t="shared" si="2"/>
        <v>3.05505046330389</v>
      </c>
      <c r="K28" s="53">
        <f t="shared" si="0"/>
        <v>0.45552442295783702</v>
      </c>
      <c r="L28" s="35"/>
      <c r="M28" s="35"/>
      <c r="N28" s="35"/>
      <c r="O28" s="54" t="s">
        <v>85</v>
      </c>
      <c r="P28">
        <f t="shared" si="6"/>
        <v>668</v>
      </c>
      <c r="U28">
        <f t="shared" si="3"/>
        <v>674</v>
      </c>
      <c r="V28">
        <f t="shared" si="4"/>
        <v>668</v>
      </c>
      <c r="W28">
        <f t="shared" si="5"/>
        <v>670</v>
      </c>
    </row>
    <row r="29" spans="1:23" ht="31.5" customHeight="1" x14ac:dyDescent="0.3">
      <c r="A29" s="47">
        <v>18</v>
      </c>
      <c r="B29" s="48" t="s">
        <v>76</v>
      </c>
      <c r="C29" s="79"/>
      <c r="D29" s="49" t="s">
        <v>24</v>
      </c>
      <c r="E29" s="50">
        <v>2</v>
      </c>
      <c r="F29" s="51">
        <v>31</v>
      </c>
      <c r="G29" s="51">
        <v>25</v>
      </c>
      <c r="H29" s="51">
        <v>27</v>
      </c>
      <c r="I29" s="52">
        <f t="shared" ref="I29:I36" si="7">AVERAGE(F29:H29)</f>
        <v>27.6666666666667</v>
      </c>
      <c r="J29" s="53">
        <f t="shared" si="2"/>
        <v>3.05505046330389</v>
      </c>
      <c r="K29" s="53">
        <f t="shared" si="0"/>
        <v>11.042351072182701</v>
      </c>
      <c r="L29" s="35"/>
      <c r="M29" s="35"/>
      <c r="N29" s="35"/>
      <c r="O29" s="54" t="s">
        <v>85</v>
      </c>
      <c r="P29">
        <f t="shared" si="6"/>
        <v>50</v>
      </c>
      <c r="U29">
        <f t="shared" si="3"/>
        <v>62</v>
      </c>
      <c r="V29">
        <f t="shared" si="4"/>
        <v>50</v>
      </c>
      <c r="W29">
        <f t="shared" si="5"/>
        <v>54</v>
      </c>
    </row>
    <row r="30" spans="1:23" ht="31.5" customHeight="1" x14ac:dyDescent="0.3">
      <c r="A30" s="47">
        <v>19</v>
      </c>
      <c r="B30" s="48" t="s">
        <v>77</v>
      </c>
      <c r="C30" s="79"/>
      <c r="D30" s="49" t="s">
        <v>24</v>
      </c>
      <c r="E30" s="50">
        <v>5</v>
      </c>
      <c r="F30" s="51">
        <v>358</v>
      </c>
      <c r="G30" s="51">
        <v>352</v>
      </c>
      <c r="H30" s="51">
        <v>354</v>
      </c>
      <c r="I30" s="52">
        <f t="shared" si="7"/>
        <v>354.66666666666703</v>
      </c>
      <c r="J30" s="53">
        <f t="shared" si="2"/>
        <v>3.05505046330389</v>
      </c>
      <c r="K30" s="53">
        <f t="shared" si="0"/>
        <v>0.86138640882628603</v>
      </c>
      <c r="L30" s="35"/>
      <c r="M30" s="35"/>
      <c r="N30" s="35"/>
      <c r="O30" s="54" t="s">
        <v>85</v>
      </c>
      <c r="P30">
        <f t="shared" si="6"/>
        <v>1760</v>
      </c>
      <c r="U30">
        <f t="shared" si="3"/>
        <v>1790</v>
      </c>
      <c r="V30">
        <f t="shared" si="4"/>
        <v>1760</v>
      </c>
      <c r="W30">
        <f t="shared" si="5"/>
        <v>1770</v>
      </c>
    </row>
    <row r="31" spans="1:23" ht="31.5" customHeight="1" x14ac:dyDescent="0.3">
      <c r="A31" s="47">
        <v>20</v>
      </c>
      <c r="B31" s="48" t="s">
        <v>78</v>
      </c>
      <c r="C31" s="79"/>
      <c r="D31" s="49" t="s">
        <v>27</v>
      </c>
      <c r="E31" s="50">
        <v>2</v>
      </c>
      <c r="F31" s="51">
        <v>6006</v>
      </c>
      <c r="G31" s="51">
        <v>6000</v>
      </c>
      <c r="H31" s="51">
        <v>6002</v>
      </c>
      <c r="I31" s="52">
        <f t="shared" si="7"/>
        <v>6002.6666666666697</v>
      </c>
      <c r="J31" s="53">
        <f t="shared" si="2"/>
        <v>3.05505046330389</v>
      </c>
      <c r="K31" s="53">
        <f t="shared" si="0"/>
        <v>5.0894887771610803E-2</v>
      </c>
      <c r="L31" s="35"/>
      <c r="M31" s="35"/>
      <c r="N31" s="35"/>
      <c r="O31" s="58" t="s">
        <v>88</v>
      </c>
      <c r="S31">
        <f>E31*G31</f>
        <v>12000</v>
      </c>
      <c r="U31">
        <f t="shared" si="3"/>
        <v>12012</v>
      </c>
      <c r="V31">
        <f t="shared" si="4"/>
        <v>12000</v>
      </c>
      <c r="W31">
        <f t="shared" si="5"/>
        <v>12004</v>
      </c>
    </row>
    <row r="32" spans="1:23" ht="31.5" customHeight="1" x14ac:dyDescent="0.3">
      <c r="A32" s="47">
        <v>21</v>
      </c>
      <c r="B32" s="48" t="s">
        <v>26</v>
      </c>
      <c r="C32" s="79"/>
      <c r="D32" s="49" t="s">
        <v>27</v>
      </c>
      <c r="E32" s="50">
        <v>3</v>
      </c>
      <c r="F32" s="51">
        <v>446</v>
      </c>
      <c r="G32" s="51">
        <v>440</v>
      </c>
      <c r="H32" s="51">
        <v>442</v>
      </c>
      <c r="I32" s="52">
        <f t="shared" si="7"/>
        <v>442.66666666666703</v>
      </c>
      <c r="J32" s="53">
        <f t="shared" si="2"/>
        <v>3.05505046330389</v>
      </c>
      <c r="K32" s="53">
        <f t="shared" si="0"/>
        <v>0.69014694201142202</v>
      </c>
      <c r="L32" s="35"/>
      <c r="M32" s="35"/>
      <c r="N32" s="35"/>
      <c r="O32" s="54" t="s">
        <v>85</v>
      </c>
      <c r="P32">
        <f t="shared" si="6"/>
        <v>1320</v>
      </c>
      <c r="U32">
        <f t="shared" si="3"/>
        <v>1338</v>
      </c>
      <c r="V32">
        <f t="shared" si="4"/>
        <v>1320</v>
      </c>
      <c r="W32">
        <f t="shared" si="5"/>
        <v>1326</v>
      </c>
    </row>
    <row r="33" spans="1:23" ht="31.5" customHeight="1" x14ac:dyDescent="0.3">
      <c r="A33" s="47">
        <v>22</v>
      </c>
      <c r="B33" s="48" t="s">
        <v>79</v>
      </c>
      <c r="C33" s="79"/>
      <c r="D33" s="49" t="s">
        <v>80</v>
      </c>
      <c r="E33" s="50">
        <v>10</v>
      </c>
      <c r="F33" s="51">
        <v>356</v>
      </c>
      <c r="G33" s="51">
        <v>350</v>
      </c>
      <c r="H33" s="51">
        <v>352</v>
      </c>
      <c r="I33" s="52">
        <f t="shared" si="7"/>
        <v>352.66666666666703</v>
      </c>
      <c r="J33" s="53">
        <f t="shared" si="2"/>
        <v>3.05505046330389</v>
      </c>
      <c r="K33" s="53">
        <f t="shared" si="0"/>
        <v>0.86627139791225705</v>
      </c>
      <c r="L33" s="35"/>
      <c r="M33" s="35"/>
      <c r="N33" s="35"/>
      <c r="O33" s="54" t="s">
        <v>85</v>
      </c>
      <c r="P33">
        <f t="shared" si="6"/>
        <v>3500</v>
      </c>
      <c r="U33">
        <f t="shared" si="3"/>
        <v>3560</v>
      </c>
      <c r="V33">
        <f t="shared" si="4"/>
        <v>3500</v>
      </c>
      <c r="W33">
        <f t="shared" si="5"/>
        <v>3520</v>
      </c>
    </row>
    <row r="34" spans="1:23" ht="31.5" customHeight="1" x14ac:dyDescent="0.3">
      <c r="A34" s="47">
        <v>23</v>
      </c>
      <c r="B34" s="48" t="s">
        <v>81</v>
      </c>
      <c r="C34" s="79"/>
      <c r="D34" s="49" t="s">
        <v>24</v>
      </c>
      <c r="E34" s="50">
        <v>4</v>
      </c>
      <c r="F34" s="51">
        <v>346</v>
      </c>
      <c r="G34" s="51">
        <v>340</v>
      </c>
      <c r="H34" s="51">
        <v>342</v>
      </c>
      <c r="I34" s="52">
        <f t="shared" si="7"/>
        <v>342.66666666666703</v>
      </c>
      <c r="J34" s="53">
        <f t="shared" si="2"/>
        <v>3.05505046330389</v>
      </c>
      <c r="K34" s="53">
        <f t="shared" si="0"/>
        <v>0.89155169162564996</v>
      </c>
      <c r="L34" s="35"/>
      <c r="M34" s="35"/>
      <c r="N34" s="35"/>
      <c r="O34" s="54" t="s">
        <v>85</v>
      </c>
      <c r="P34">
        <f t="shared" si="6"/>
        <v>1360</v>
      </c>
      <c r="U34">
        <f t="shared" si="3"/>
        <v>1384</v>
      </c>
      <c r="V34">
        <f t="shared" si="4"/>
        <v>1360</v>
      </c>
      <c r="W34">
        <f t="shared" si="5"/>
        <v>1368</v>
      </c>
    </row>
    <row r="35" spans="1:23" ht="31.5" customHeight="1" x14ac:dyDescent="0.3">
      <c r="A35" s="47">
        <v>24</v>
      </c>
      <c r="B35" s="48" t="s">
        <v>82</v>
      </c>
      <c r="C35" s="79"/>
      <c r="D35" s="49" t="s">
        <v>27</v>
      </c>
      <c r="E35" s="50">
        <v>10</v>
      </c>
      <c r="F35" s="51">
        <v>242</v>
      </c>
      <c r="G35" s="51">
        <v>236</v>
      </c>
      <c r="H35" s="51">
        <v>238</v>
      </c>
      <c r="I35" s="52">
        <f t="shared" si="7"/>
        <v>238.666666666667</v>
      </c>
      <c r="J35" s="53">
        <f t="shared" si="2"/>
        <v>3.05505046330389</v>
      </c>
      <c r="K35" s="53">
        <f t="shared" si="0"/>
        <v>1.2800490768033099</v>
      </c>
      <c r="L35" s="35"/>
      <c r="M35" s="35"/>
      <c r="N35" s="35"/>
      <c r="O35" s="55" t="s">
        <v>88</v>
      </c>
      <c r="S35">
        <f>E35*G35</f>
        <v>2360</v>
      </c>
      <c r="U35">
        <f t="shared" si="3"/>
        <v>2420</v>
      </c>
      <c r="V35">
        <f t="shared" si="4"/>
        <v>2360</v>
      </c>
      <c r="W35">
        <f t="shared" si="5"/>
        <v>2380</v>
      </c>
    </row>
    <row r="36" spans="1:23" ht="30.75" customHeight="1" x14ac:dyDescent="0.3">
      <c r="A36" s="47">
        <v>25</v>
      </c>
      <c r="B36" s="48" t="s">
        <v>83</v>
      </c>
      <c r="C36" s="79"/>
      <c r="D36" s="49" t="s">
        <v>27</v>
      </c>
      <c r="E36" s="50">
        <v>36</v>
      </c>
      <c r="F36" s="51">
        <v>43</v>
      </c>
      <c r="G36" s="51">
        <v>37</v>
      </c>
      <c r="H36" s="51">
        <v>39</v>
      </c>
      <c r="I36" s="52">
        <f t="shared" si="7"/>
        <v>39.6666666666667</v>
      </c>
      <c r="J36" s="53">
        <f t="shared" si="2"/>
        <v>3.05505046330389</v>
      </c>
      <c r="K36" s="53">
        <f t="shared" si="0"/>
        <v>7.7018078906820797</v>
      </c>
      <c r="L36" s="35"/>
      <c r="M36" s="35"/>
      <c r="N36" s="35"/>
      <c r="O36" s="54" t="s">
        <v>85</v>
      </c>
      <c r="P36">
        <f t="shared" si="6"/>
        <v>1332</v>
      </c>
      <c r="Q36">
        <v>0</v>
      </c>
      <c r="R36">
        <v>0</v>
      </c>
      <c r="S36">
        <v>0</v>
      </c>
      <c r="U36">
        <f t="shared" si="3"/>
        <v>1548</v>
      </c>
      <c r="V36">
        <f t="shared" si="4"/>
        <v>1332</v>
      </c>
      <c r="W36">
        <f t="shared" si="5"/>
        <v>1404</v>
      </c>
    </row>
    <row r="37" spans="1:23" ht="18.75" x14ac:dyDescent="0.3">
      <c r="A37" s="35"/>
      <c r="B37" s="35"/>
      <c r="C37" s="35"/>
      <c r="D37" s="35"/>
      <c r="E37" s="35"/>
      <c r="F37" s="35">
        <f>(E12*F12)+E13*F13+E14*F14+E15*F15+E16*F16+E17*F17+E18*F18+E19*F19+E20*F20+E21*F21+E22*F22+E23*F23+E24*F24+E25*F25+E26*F26+E27*F27+E28*F28+E29*F29+E30*F30+E34*F34+E35*F35+E36*F36+E31*F31+E32*F32+E33*F33</f>
        <v>71729.5</v>
      </c>
      <c r="G37" s="35">
        <f>E12*G12+E13*G13+E14*G14+E15*G15+E16*G16+E17*G17+E18*G18+E19*G19+E20*G20+E21*G21+E22*G22+E23*G23+E24*G24+E25*G25+E26*G26+E27*G27+E28*G28+E29*G29+E30*G30+E34*G34+E35*G35+E36*G36+E31*G31+E32*G32+E33*G33</f>
        <v>70000</v>
      </c>
      <c r="H37" s="35">
        <f>H12*E12+E13*H13+E14*H14+E15*H15+E16*H16+E17*H17+E18*H18+E19*H19+E20*H20+E21*H21+E22*H22+E23*H23+E24*H24+E25*H25+E26*H26+E27*H27+E28*H28+E29*H29+E30*H30+E34*H34+E35*H35+E36*H36+E31*H31+E32*H32+E33*H33</f>
        <v>70876.5</v>
      </c>
      <c r="I37" s="35"/>
      <c r="J37" s="35"/>
      <c r="K37" s="35"/>
      <c r="L37" s="35"/>
      <c r="M37" s="35"/>
      <c r="N37" s="35"/>
      <c r="P37">
        <f>SUM(P12:P36)</f>
        <v>50201</v>
      </c>
      <c r="Q37">
        <f>SUM(Q12:Q36)</f>
        <v>3825</v>
      </c>
      <c r="R37">
        <f>SUM(R12:R36)</f>
        <v>1614</v>
      </c>
      <c r="S37">
        <f>SUM(S12:S36)</f>
        <v>14360</v>
      </c>
      <c r="T37">
        <f>SUM(P37:S37)</f>
        <v>70000</v>
      </c>
      <c r="U37">
        <f>SUM(U12:U36)</f>
        <v>71729.5</v>
      </c>
      <c r="V37">
        <f>SUM(V12:V36)</f>
        <v>70000</v>
      </c>
      <c r="W37">
        <f>SUM(W12:W36)</f>
        <v>70876.5</v>
      </c>
    </row>
    <row r="38" spans="1:23" ht="51" customHeight="1" x14ac:dyDescent="0.3">
      <c r="A38" s="76" t="s">
        <v>38</v>
      </c>
      <c r="B38" s="76"/>
      <c r="C38" s="76"/>
      <c r="D38" s="76"/>
      <c r="E38" s="76"/>
      <c r="F38" s="76"/>
      <c r="G38" s="76"/>
      <c r="H38" s="76"/>
      <c r="I38" s="76"/>
      <c r="J38" s="76"/>
      <c r="K38" s="76"/>
      <c r="L38" s="35"/>
      <c r="M38" s="35"/>
      <c r="N38" s="35"/>
      <c r="U38">
        <f>U37*V38/V37</f>
        <v>102.470714285714</v>
      </c>
      <c r="V38">
        <f>100</f>
        <v>100</v>
      </c>
      <c r="W38">
        <f>W37*V38/V37</f>
        <v>101.252142857143</v>
      </c>
    </row>
    <row r="39" spans="1:23" ht="69" customHeight="1" x14ac:dyDescent="0.3">
      <c r="A39" s="76" t="s">
        <v>84</v>
      </c>
      <c r="B39" s="76"/>
      <c r="C39" s="76"/>
      <c r="D39" s="76"/>
      <c r="E39" s="76"/>
      <c r="F39" s="76"/>
      <c r="G39" s="76"/>
      <c r="H39" s="76"/>
      <c r="I39" s="76"/>
      <c r="J39" s="76"/>
      <c r="K39" s="76"/>
      <c r="L39" s="35"/>
      <c r="M39" s="35"/>
      <c r="N39" s="35"/>
    </row>
    <row r="40" spans="1:23" ht="18.75" x14ac:dyDescent="0.3">
      <c r="A40" s="35"/>
      <c r="B40" s="35"/>
      <c r="C40" s="35"/>
      <c r="D40" s="35"/>
      <c r="E40" s="35"/>
      <c r="F40" s="35"/>
      <c r="G40" s="59"/>
      <c r="H40" s="35"/>
      <c r="I40" s="35"/>
      <c r="J40" s="35"/>
      <c r="K40" s="35"/>
      <c r="L40" s="35"/>
      <c r="M40" s="35"/>
      <c r="N40" s="35"/>
    </row>
    <row r="41" spans="1:23" ht="42" customHeight="1" x14ac:dyDescent="0.3">
      <c r="A41" s="77" t="s">
        <v>40</v>
      </c>
      <c r="B41" s="77"/>
      <c r="C41" s="77"/>
      <c r="D41" s="77"/>
      <c r="E41" s="77"/>
      <c r="F41" s="77"/>
      <c r="G41" s="77"/>
      <c r="H41" s="77"/>
      <c r="I41" s="77"/>
      <c r="J41" s="77"/>
      <c r="K41" s="77"/>
      <c r="L41" s="35"/>
      <c r="M41" s="35"/>
      <c r="N41" s="35"/>
    </row>
    <row r="42" spans="1:23" ht="18.75" x14ac:dyDescent="0.3">
      <c r="A42" s="35"/>
      <c r="B42" s="35"/>
      <c r="C42" s="35"/>
      <c r="D42" s="35"/>
      <c r="E42" s="35"/>
      <c r="F42" s="35"/>
      <c r="G42" s="59"/>
      <c r="H42" s="35"/>
      <c r="I42" s="35"/>
      <c r="J42" s="35"/>
      <c r="K42" s="35"/>
      <c r="L42" s="35"/>
      <c r="M42" s="35"/>
      <c r="N42" s="35"/>
    </row>
    <row r="47" spans="1:23" ht="18.75" x14ac:dyDescent="0.25">
      <c r="D47" s="50">
        <v>6</v>
      </c>
      <c r="E47" s="51">
        <v>290</v>
      </c>
      <c r="F47">
        <f>D47*E47</f>
        <v>1740</v>
      </c>
    </row>
    <row r="48" spans="1:23" ht="18.75" x14ac:dyDescent="0.25">
      <c r="D48" s="50">
        <v>3</v>
      </c>
      <c r="E48" s="51">
        <v>395</v>
      </c>
      <c r="F48">
        <f t="shared" ref="F48:F71" si="8">D48*E48</f>
        <v>1185</v>
      </c>
    </row>
    <row r="49" spans="4:6" ht="18.75" x14ac:dyDescent="0.25">
      <c r="D49" s="50">
        <v>2</v>
      </c>
      <c r="E49" s="51">
        <v>145</v>
      </c>
      <c r="F49">
        <f t="shared" si="8"/>
        <v>290</v>
      </c>
    </row>
    <row r="50" spans="4:6" ht="18.75" x14ac:dyDescent="0.25">
      <c r="D50" s="50">
        <v>21</v>
      </c>
      <c r="E50" s="51">
        <v>315</v>
      </c>
      <c r="F50">
        <f t="shared" si="8"/>
        <v>6615</v>
      </c>
    </row>
    <row r="51" spans="4:6" ht="18.75" x14ac:dyDescent="0.25">
      <c r="D51" s="50">
        <v>2</v>
      </c>
      <c r="E51" s="51">
        <v>480</v>
      </c>
      <c r="F51">
        <f t="shared" si="8"/>
        <v>960</v>
      </c>
    </row>
    <row r="52" spans="4:6" ht="18.75" x14ac:dyDescent="0.25">
      <c r="D52" s="50">
        <v>1</v>
      </c>
      <c r="E52" s="51">
        <v>818</v>
      </c>
      <c r="F52">
        <f t="shared" si="8"/>
        <v>818</v>
      </c>
    </row>
    <row r="53" spans="4:6" ht="18.75" x14ac:dyDescent="0.25">
      <c r="D53" s="50">
        <v>50</v>
      </c>
      <c r="E53" s="51">
        <v>382</v>
      </c>
      <c r="F53">
        <f t="shared" si="8"/>
        <v>19100</v>
      </c>
    </row>
    <row r="54" spans="4:6" ht="18.75" x14ac:dyDescent="0.25">
      <c r="D54" s="50">
        <v>18</v>
      </c>
      <c r="E54" s="51">
        <v>285</v>
      </c>
      <c r="F54">
        <f t="shared" si="8"/>
        <v>5130</v>
      </c>
    </row>
    <row r="55" spans="4:6" ht="18.75" x14ac:dyDescent="0.25">
      <c r="D55" s="50">
        <v>5</v>
      </c>
      <c r="E55" s="51">
        <v>280</v>
      </c>
      <c r="F55">
        <f t="shared" si="8"/>
        <v>1400</v>
      </c>
    </row>
    <row r="56" spans="4:6" ht="18.75" x14ac:dyDescent="0.25">
      <c r="D56" s="50">
        <v>169</v>
      </c>
      <c r="E56" s="51">
        <v>6</v>
      </c>
      <c r="F56">
        <f t="shared" si="8"/>
        <v>1014</v>
      </c>
    </row>
    <row r="57" spans="4:6" ht="18.75" x14ac:dyDescent="0.25">
      <c r="D57" s="50">
        <v>120</v>
      </c>
      <c r="E57" s="51">
        <v>5</v>
      </c>
      <c r="F57">
        <f t="shared" si="8"/>
        <v>600</v>
      </c>
    </row>
    <row r="58" spans="4:6" ht="18.75" x14ac:dyDescent="0.25">
      <c r="D58" s="50">
        <v>4</v>
      </c>
      <c r="E58" s="51">
        <v>280</v>
      </c>
      <c r="F58">
        <f t="shared" si="8"/>
        <v>1120</v>
      </c>
    </row>
    <row r="59" spans="4:6" ht="18.75" x14ac:dyDescent="0.25">
      <c r="D59" s="50">
        <v>20</v>
      </c>
      <c r="E59" s="51">
        <v>84</v>
      </c>
      <c r="F59">
        <f t="shared" si="8"/>
        <v>1680</v>
      </c>
    </row>
    <row r="60" spans="4:6" ht="18.75" x14ac:dyDescent="0.25">
      <c r="D60" s="50">
        <v>2</v>
      </c>
      <c r="E60" s="51">
        <v>112</v>
      </c>
      <c r="F60">
        <f t="shared" si="8"/>
        <v>224</v>
      </c>
    </row>
    <row r="61" spans="4:6" ht="18.75" x14ac:dyDescent="0.25">
      <c r="D61" s="50">
        <v>4</v>
      </c>
      <c r="E61" s="51">
        <v>506</v>
      </c>
      <c r="F61">
        <f t="shared" si="8"/>
        <v>2024</v>
      </c>
    </row>
    <row r="62" spans="4:6" ht="18.75" x14ac:dyDescent="0.25">
      <c r="D62" s="50">
        <v>5</v>
      </c>
      <c r="E62" s="51">
        <v>350</v>
      </c>
      <c r="F62">
        <f t="shared" si="8"/>
        <v>1750</v>
      </c>
    </row>
    <row r="63" spans="4:6" ht="18.75" x14ac:dyDescent="0.25">
      <c r="D63" s="50">
        <v>1</v>
      </c>
      <c r="E63" s="51">
        <v>668</v>
      </c>
      <c r="F63">
        <f t="shared" si="8"/>
        <v>668</v>
      </c>
    </row>
    <row r="64" spans="4:6" ht="18.75" x14ac:dyDescent="0.25">
      <c r="D64" s="50">
        <v>2</v>
      </c>
      <c r="E64" s="51">
        <v>25</v>
      </c>
      <c r="F64">
        <f t="shared" si="8"/>
        <v>50</v>
      </c>
    </row>
    <row r="65" spans="4:6" ht="18.75" x14ac:dyDescent="0.25">
      <c r="D65" s="50">
        <v>5</v>
      </c>
      <c r="E65" s="51">
        <v>352</v>
      </c>
      <c r="F65">
        <f t="shared" si="8"/>
        <v>1760</v>
      </c>
    </row>
    <row r="66" spans="4:6" ht="18.75" x14ac:dyDescent="0.25">
      <c r="D66" s="50">
        <v>2</v>
      </c>
      <c r="E66" s="51">
        <v>6000</v>
      </c>
      <c r="F66">
        <f t="shared" si="8"/>
        <v>12000</v>
      </c>
    </row>
    <row r="67" spans="4:6" ht="18.75" x14ac:dyDescent="0.25">
      <c r="D67" s="50">
        <v>3</v>
      </c>
      <c r="E67" s="51">
        <v>440</v>
      </c>
      <c r="F67">
        <f t="shared" si="8"/>
        <v>1320</v>
      </c>
    </row>
    <row r="68" spans="4:6" ht="18.75" x14ac:dyDescent="0.25">
      <c r="D68" s="50">
        <v>10</v>
      </c>
      <c r="E68" s="51">
        <v>350</v>
      </c>
      <c r="F68">
        <f t="shared" si="8"/>
        <v>3500</v>
      </c>
    </row>
    <row r="69" spans="4:6" ht="18.75" x14ac:dyDescent="0.25">
      <c r="D69" s="50">
        <v>4</v>
      </c>
      <c r="E69" s="51">
        <v>340</v>
      </c>
      <c r="F69">
        <f t="shared" si="8"/>
        <v>1360</v>
      </c>
    </row>
    <row r="70" spans="4:6" ht="18.75" x14ac:dyDescent="0.25">
      <c r="D70" s="50">
        <v>10</v>
      </c>
      <c r="E70" s="51">
        <v>236</v>
      </c>
      <c r="F70">
        <f t="shared" si="8"/>
        <v>2360</v>
      </c>
    </row>
    <row r="71" spans="4:6" ht="18.75" x14ac:dyDescent="0.25">
      <c r="D71" s="50">
        <v>36</v>
      </c>
      <c r="E71" s="51">
        <v>37</v>
      </c>
      <c r="F71">
        <f t="shared" si="8"/>
        <v>1332</v>
      </c>
    </row>
    <row r="72" spans="4:6" x14ac:dyDescent="0.25">
      <c r="F72">
        <f>SUM(F47:F71)</f>
        <v>70000</v>
      </c>
    </row>
  </sheetData>
  <mergeCells count="18">
    <mergeCell ref="A3:K3"/>
    <mergeCell ref="A4:N4"/>
    <mergeCell ref="A5:K5"/>
    <mergeCell ref="A6:K6"/>
    <mergeCell ref="A7:K7"/>
    <mergeCell ref="A8:K8"/>
    <mergeCell ref="A9:N9"/>
    <mergeCell ref="F10:H10"/>
    <mergeCell ref="I10:K10"/>
    <mergeCell ref="A38:K38"/>
    <mergeCell ref="A39:K39"/>
    <mergeCell ref="A41:K41"/>
    <mergeCell ref="A10:A11"/>
    <mergeCell ref="B10:B11"/>
    <mergeCell ref="C10:C11"/>
    <mergeCell ref="C12:C36"/>
    <mergeCell ref="D10:D11"/>
    <mergeCell ref="E10:E11"/>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6"/>
  <sheetViews>
    <sheetView tabSelected="1" view="pageBreakPreview" topLeftCell="A4" zoomScale="80" zoomScaleNormal="78" workbookViewId="0">
      <selection activeCell="H11" sqref="H11"/>
    </sheetView>
  </sheetViews>
  <sheetFormatPr defaultColWidth="9.140625" defaultRowHeight="15" x14ac:dyDescent="0.25"/>
  <cols>
    <col min="1" max="1" width="5.7109375" customWidth="1"/>
    <col min="2" max="2" width="47.7109375" customWidth="1"/>
    <col min="3" max="3" width="11" customWidth="1"/>
    <col min="4" max="4" width="7.42578125" customWidth="1"/>
    <col min="5" max="5" width="9.140625" customWidth="1"/>
    <col min="6" max="6" width="9.5703125" style="1" customWidth="1"/>
    <col min="7" max="7" width="12" style="2" customWidth="1"/>
    <col min="8" max="8" width="12.5703125" style="1" customWidth="1"/>
    <col min="9" max="9" width="14.85546875" customWidth="1"/>
    <col min="10" max="10" width="16.42578125" customWidth="1"/>
    <col min="11" max="11" width="21.85546875" customWidth="1"/>
    <col min="12" max="12" width="14.5703125" hidden="1" customWidth="1"/>
    <col min="13" max="13" width="12.85546875" hidden="1" customWidth="1"/>
    <col min="14" max="14" width="5" hidden="1" customWidth="1"/>
    <col min="16" max="16" width="14" customWidth="1"/>
  </cols>
  <sheetData>
    <row r="1" spans="1:18" ht="9" customHeight="1" x14ac:dyDescent="0.25">
      <c r="A1" s="3"/>
      <c r="B1" s="3"/>
      <c r="C1" s="3"/>
      <c r="D1" s="3"/>
      <c r="E1" s="3"/>
      <c r="F1" s="4"/>
      <c r="G1" s="5"/>
      <c r="H1" s="4"/>
      <c r="I1" s="3"/>
      <c r="J1" s="3"/>
      <c r="K1" s="3"/>
      <c r="L1" s="3"/>
      <c r="M1" s="3"/>
      <c r="N1" s="3"/>
    </row>
    <row r="2" spans="1:18" hidden="1" x14ac:dyDescent="0.25">
      <c r="A2" s="3"/>
      <c r="B2" s="3"/>
      <c r="C2" s="3"/>
      <c r="D2" s="3"/>
      <c r="E2" s="3"/>
      <c r="F2" s="4"/>
      <c r="G2" s="5"/>
      <c r="H2" s="4"/>
      <c r="I2" s="3"/>
      <c r="J2" s="3"/>
      <c r="K2" s="3"/>
      <c r="L2" s="3"/>
      <c r="M2" s="3"/>
      <c r="N2" s="3"/>
    </row>
    <row r="3" spans="1:18" x14ac:dyDescent="0.25">
      <c r="A3" s="103" t="s">
        <v>0</v>
      </c>
      <c r="B3" s="103"/>
      <c r="C3" s="103"/>
      <c r="D3" s="103"/>
      <c r="E3" s="103"/>
      <c r="F3" s="103"/>
      <c r="G3" s="103"/>
      <c r="H3" s="103"/>
      <c r="I3" s="103"/>
      <c r="J3" s="103"/>
      <c r="K3" s="103"/>
      <c r="L3" s="6"/>
      <c r="M3" s="6"/>
      <c r="N3" s="6"/>
    </row>
    <row r="4" spans="1:18" ht="180.75" customHeight="1" x14ac:dyDescent="0.25">
      <c r="A4" s="104" t="s">
        <v>103</v>
      </c>
      <c r="B4" s="104"/>
      <c r="C4" s="104"/>
      <c r="D4" s="104"/>
      <c r="E4" s="104"/>
      <c r="F4" s="104"/>
      <c r="G4" s="104"/>
      <c r="H4" s="104"/>
      <c r="I4" s="104"/>
      <c r="J4" s="104"/>
      <c r="K4" s="104"/>
      <c r="L4" s="104"/>
      <c r="M4" s="104"/>
      <c r="N4" s="104"/>
    </row>
    <row r="5" spans="1:18" ht="32.25" customHeight="1" x14ac:dyDescent="0.25">
      <c r="A5" s="98" t="s">
        <v>2</v>
      </c>
      <c r="B5" s="98"/>
      <c r="C5" s="98"/>
      <c r="D5" s="98"/>
      <c r="E5" s="98"/>
      <c r="F5" s="98"/>
      <c r="G5" s="98"/>
      <c r="H5" s="98"/>
      <c r="I5" s="98"/>
      <c r="J5" s="98"/>
      <c r="K5" s="98"/>
      <c r="L5" s="7"/>
      <c r="M5" s="7"/>
      <c r="N5" s="7"/>
    </row>
    <row r="6" spans="1:18" ht="18.75" customHeight="1" x14ac:dyDescent="0.25">
      <c r="A6" s="98" t="s">
        <v>3</v>
      </c>
      <c r="B6" s="98"/>
      <c r="C6" s="98"/>
      <c r="D6" s="98"/>
      <c r="E6" s="98"/>
      <c r="F6" s="98"/>
      <c r="G6" s="98"/>
      <c r="H6" s="98"/>
      <c r="I6" s="98"/>
      <c r="J6" s="98"/>
      <c r="K6" s="98"/>
      <c r="L6" s="7"/>
      <c r="M6" s="7"/>
      <c r="N6" s="7"/>
    </row>
    <row r="7" spans="1:18" ht="24.75" customHeight="1" x14ac:dyDescent="0.25">
      <c r="A7" s="98" t="s">
        <v>4</v>
      </c>
      <c r="B7" s="98"/>
      <c r="C7" s="98"/>
      <c r="D7" s="98"/>
      <c r="E7" s="98"/>
      <c r="F7" s="98"/>
      <c r="G7" s="98"/>
      <c r="H7" s="98"/>
      <c r="I7" s="98"/>
      <c r="J7" s="98"/>
      <c r="K7" s="98"/>
      <c r="L7" s="7"/>
      <c r="M7" s="7"/>
      <c r="N7" s="7"/>
    </row>
    <row r="8" spans="1:18" ht="48.75" customHeight="1" x14ac:dyDescent="0.25">
      <c r="A8" s="98" t="s">
        <v>5</v>
      </c>
      <c r="B8" s="98"/>
      <c r="C8" s="98"/>
      <c r="D8" s="98"/>
      <c r="E8" s="98"/>
      <c r="F8" s="98"/>
      <c r="G8" s="98"/>
      <c r="H8" s="98"/>
      <c r="I8" s="98"/>
      <c r="J8" s="98"/>
      <c r="K8" s="98"/>
      <c r="L8" s="7"/>
      <c r="M8" s="7"/>
      <c r="N8" s="7"/>
    </row>
    <row r="9" spans="1:18" ht="17.25" customHeight="1" x14ac:dyDescent="0.25">
      <c r="A9" s="99" t="s">
        <v>6</v>
      </c>
      <c r="B9" s="99"/>
      <c r="C9" s="99"/>
      <c r="D9" s="99"/>
      <c r="E9" s="99"/>
      <c r="F9" s="99"/>
      <c r="G9" s="99"/>
      <c r="H9" s="99"/>
      <c r="I9" s="99"/>
      <c r="J9" s="99"/>
      <c r="K9" s="99"/>
      <c r="L9" s="99"/>
      <c r="M9" s="99"/>
      <c r="N9" s="99"/>
    </row>
    <row r="10" spans="1:18" ht="41.25" customHeight="1" x14ac:dyDescent="0.25">
      <c r="A10" s="96" t="s">
        <v>7</v>
      </c>
      <c r="B10" s="96" t="s">
        <v>8</v>
      </c>
      <c r="C10" s="96" t="s">
        <v>9</v>
      </c>
      <c r="D10" s="96" t="s">
        <v>10</v>
      </c>
      <c r="E10" s="96" t="s">
        <v>11</v>
      </c>
      <c r="F10" s="100" t="s">
        <v>12</v>
      </c>
      <c r="G10" s="100"/>
      <c r="H10" s="100"/>
      <c r="I10" s="101" t="s">
        <v>13</v>
      </c>
      <c r="J10" s="101"/>
      <c r="K10" s="101"/>
      <c r="L10" s="6"/>
      <c r="M10" s="6"/>
      <c r="N10" s="6"/>
    </row>
    <row r="11" spans="1:18" ht="82.5" customHeight="1" x14ac:dyDescent="0.25">
      <c r="A11" s="96"/>
      <c r="B11" s="96"/>
      <c r="C11" s="96"/>
      <c r="D11" s="96"/>
      <c r="E11" s="96"/>
      <c r="F11" s="8" t="s">
        <v>104</v>
      </c>
      <c r="G11" s="10" t="s">
        <v>105</v>
      </c>
      <c r="H11" s="8" t="s">
        <v>106</v>
      </c>
      <c r="I11" s="9" t="s">
        <v>17</v>
      </c>
      <c r="J11" s="8" t="s">
        <v>18</v>
      </c>
      <c r="K11" s="8" t="s">
        <v>90</v>
      </c>
      <c r="L11" s="6"/>
      <c r="M11" s="6"/>
      <c r="N11" s="6"/>
    </row>
    <row r="12" spans="1:18" ht="24" customHeight="1" x14ac:dyDescent="0.25">
      <c r="A12" s="11">
        <v>1</v>
      </c>
      <c r="B12" s="12" t="s">
        <v>91</v>
      </c>
      <c r="C12" s="97" t="s">
        <v>21</v>
      </c>
      <c r="D12" s="13" t="s">
        <v>27</v>
      </c>
      <c r="E12" s="14">
        <v>6</v>
      </c>
      <c r="F12" s="15">
        <v>780</v>
      </c>
      <c r="G12" s="16">
        <v>770</v>
      </c>
      <c r="H12" s="15">
        <v>850</v>
      </c>
      <c r="I12" s="17">
        <f>AVERAGE(F12:H12)</f>
        <v>800</v>
      </c>
      <c r="J12" s="18">
        <f>STDEV(F12:H12)</f>
        <v>43.588989435406702</v>
      </c>
      <c r="K12" s="19">
        <f>J12/I12*100</f>
        <v>5.4486236794258396</v>
      </c>
      <c r="L12" s="6"/>
      <c r="M12" s="6"/>
      <c r="N12" s="6"/>
      <c r="P12" s="20">
        <f>E12*F12</f>
        <v>4680</v>
      </c>
      <c r="Q12">
        <f>E12*G12</f>
        <v>4620</v>
      </c>
      <c r="R12">
        <f>E12*H12</f>
        <v>5100</v>
      </c>
    </row>
    <row r="13" spans="1:18" ht="20.25" customHeight="1" x14ac:dyDescent="0.25">
      <c r="A13" s="11">
        <v>2</v>
      </c>
      <c r="B13" s="21" t="s">
        <v>92</v>
      </c>
      <c r="C13" s="97"/>
      <c r="D13" s="13" t="s">
        <v>27</v>
      </c>
      <c r="E13" s="14">
        <v>10</v>
      </c>
      <c r="F13" s="15">
        <v>700</v>
      </c>
      <c r="G13" s="16">
        <v>687</v>
      </c>
      <c r="H13" s="15">
        <v>700</v>
      </c>
      <c r="I13" s="17">
        <f>AVERAGE(F13:H13)</f>
        <v>695.66666666666697</v>
      </c>
      <c r="J13" s="18">
        <f t="shared" ref="J13:J21" si="0">STDEV(F13:H13)</f>
        <v>7.5055534994651403</v>
      </c>
      <c r="K13" s="19">
        <f t="shared" ref="K13:K21" si="1">J13/I13*100</f>
        <v>1.07890083844731</v>
      </c>
      <c r="L13" s="6"/>
      <c r="M13" s="6"/>
      <c r="N13" s="6"/>
      <c r="P13" s="20">
        <f t="shared" ref="P13:P16" si="2">E13*F13</f>
        <v>7000</v>
      </c>
      <c r="Q13">
        <f>E13*G13</f>
        <v>6870</v>
      </c>
      <c r="R13">
        <f t="shared" ref="R13:R16" si="3">E13*H13</f>
        <v>7000</v>
      </c>
    </row>
    <row r="14" spans="1:18" ht="23.25" customHeight="1" x14ac:dyDescent="0.25">
      <c r="A14" s="11">
        <v>3</v>
      </c>
      <c r="B14" s="12" t="s">
        <v>93</v>
      </c>
      <c r="C14" s="97"/>
      <c r="D14" s="13" t="s">
        <v>27</v>
      </c>
      <c r="E14" s="22">
        <v>4</v>
      </c>
      <c r="F14" s="15">
        <v>600</v>
      </c>
      <c r="G14" s="23">
        <v>466</v>
      </c>
      <c r="H14" s="15">
        <v>600</v>
      </c>
      <c r="I14" s="17">
        <f t="shared" ref="I14:I21" si="4">AVERAGE(F14:H14)</f>
        <v>555.33333333333303</v>
      </c>
      <c r="J14" s="18">
        <f t="shared" si="0"/>
        <v>77.364936071409801</v>
      </c>
      <c r="K14" s="19">
        <f t="shared" si="1"/>
        <v>13.9312609972527</v>
      </c>
      <c r="L14" s="6"/>
      <c r="M14" s="6"/>
      <c r="N14" s="6"/>
      <c r="P14" s="20">
        <f t="shared" si="2"/>
        <v>2400</v>
      </c>
      <c r="Q14">
        <f>E14*G14</f>
        <v>1864</v>
      </c>
      <c r="R14">
        <f t="shared" si="3"/>
        <v>2400</v>
      </c>
    </row>
    <row r="15" spans="1:18" ht="17.25" customHeight="1" x14ac:dyDescent="0.25">
      <c r="A15" s="11">
        <v>4</v>
      </c>
      <c r="B15" s="12" t="s">
        <v>94</v>
      </c>
      <c r="C15" s="97"/>
      <c r="D15" s="13" t="s">
        <v>27</v>
      </c>
      <c r="E15" s="22">
        <v>54</v>
      </c>
      <c r="F15" s="15">
        <v>45</v>
      </c>
      <c r="G15" s="16">
        <v>42</v>
      </c>
      <c r="H15" s="15">
        <v>50</v>
      </c>
      <c r="I15" s="17">
        <f t="shared" si="4"/>
        <v>45.6666666666667</v>
      </c>
      <c r="J15" s="18">
        <f t="shared" si="0"/>
        <v>4.0414518843273797</v>
      </c>
      <c r="K15" s="19">
        <f t="shared" si="1"/>
        <v>8.8498946372132394</v>
      </c>
      <c r="L15" s="6"/>
      <c r="M15" s="6"/>
      <c r="N15" s="6"/>
      <c r="P15" s="20">
        <f t="shared" si="2"/>
        <v>2430</v>
      </c>
      <c r="Q15">
        <f>E15*G15</f>
        <v>2268</v>
      </c>
      <c r="R15">
        <f t="shared" si="3"/>
        <v>2700</v>
      </c>
    </row>
    <row r="16" spans="1:18" ht="19.5" customHeight="1" x14ac:dyDescent="0.25">
      <c r="A16" s="11">
        <v>5</v>
      </c>
      <c r="B16" s="12" t="s">
        <v>95</v>
      </c>
      <c r="C16" s="97"/>
      <c r="D16" s="13" t="s">
        <v>27</v>
      </c>
      <c r="E16" s="22">
        <v>3</v>
      </c>
      <c r="F16" s="15">
        <v>1200</v>
      </c>
      <c r="G16" s="16">
        <v>1163</v>
      </c>
      <c r="H16" s="15">
        <v>1200</v>
      </c>
      <c r="I16" s="17">
        <f t="shared" si="4"/>
        <v>1187.6666666666699</v>
      </c>
      <c r="J16" s="18">
        <f t="shared" si="0"/>
        <v>21.3619599600162</v>
      </c>
      <c r="K16" s="19">
        <f t="shared" si="1"/>
        <v>1.7986494493417999</v>
      </c>
      <c r="L16" s="6"/>
      <c r="M16" s="6"/>
      <c r="N16" s="6"/>
      <c r="P16" s="20">
        <f t="shared" si="2"/>
        <v>3600</v>
      </c>
      <c r="Q16">
        <f t="shared" ref="Q16" si="5">E16*G16</f>
        <v>3489</v>
      </c>
      <c r="R16">
        <f t="shared" si="3"/>
        <v>3600</v>
      </c>
    </row>
    <row r="17" spans="1:19" ht="15.75" customHeight="1" x14ac:dyDescent="0.25">
      <c r="A17" s="11">
        <v>7</v>
      </c>
      <c r="B17" s="12" t="s">
        <v>96</v>
      </c>
      <c r="C17" s="97"/>
      <c r="D17" s="24" t="s">
        <v>27</v>
      </c>
      <c r="E17" s="25">
        <v>2</v>
      </c>
      <c r="F17" s="26">
        <v>1200</v>
      </c>
      <c r="G17" s="27">
        <v>1903</v>
      </c>
      <c r="H17" s="26">
        <v>2050</v>
      </c>
      <c r="I17" s="17">
        <f t="shared" si="4"/>
        <v>1717.6666666666699</v>
      </c>
      <c r="J17" s="18">
        <f t="shared" si="0"/>
        <v>454.29762637871403</v>
      </c>
      <c r="K17" s="19">
        <f t="shared" si="1"/>
        <v>26.4485324885725</v>
      </c>
      <c r="L17" s="6"/>
      <c r="M17" s="6"/>
      <c r="N17" s="6"/>
      <c r="P17" s="20"/>
      <c r="Q17">
        <f t="shared" ref="Q17:Q21" si="6">E17*G17</f>
        <v>3806</v>
      </c>
    </row>
    <row r="18" spans="1:19" ht="18.75" customHeight="1" x14ac:dyDescent="0.25">
      <c r="A18" s="11">
        <v>10</v>
      </c>
      <c r="B18" s="12" t="s">
        <v>97</v>
      </c>
      <c r="C18" s="97"/>
      <c r="D18" s="12" t="s">
        <v>27</v>
      </c>
      <c r="E18" s="28">
        <v>4</v>
      </c>
      <c r="F18" s="15">
        <v>3750</v>
      </c>
      <c r="G18" s="23">
        <v>3713</v>
      </c>
      <c r="H18" s="15">
        <v>3800</v>
      </c>
      <c r="I18" s="17">
        <f t="shared" si="4"/>
        <v>3754.3333333333298</v>
      </c>
      <c r="J18" s="18">
        <f t="shared" si="0"/>
        <v>43.661577311560002</v>
      </c>
      <c r="K18" s="19">
        <f t="shared" si="1"/>
        <v>1.16296485780591</v>
      </c>
      <c r="L18" s="6"/>
      <c r="M18" s="6"/>
      <c r="N18" s="6"/>
      <c r="P18" s="20"/>
      <c r="Q18">
        <f t="shared" si="6"/>
        <v>14852</v>
      </c>
    </row>
    <row r="19" spans="1:19" ht="15" customHeight="1" x14ac:dyDescent="0.25">
      <c r="A19" s="11">
        <v>11</v>
      </c>
      <c r="B19" s="12" t="s">
        <v>98</v>
      </c>
      <c r="C19" s="97"/>
      <c r="D19" s="12" t="s">
        <v>27</v>
      </c>
      <c r="E19" s="28">
        <v>52</v>
      </c>
      <c r="F19" s="15">
        <v>15</v>
      </c>
      <c r="G19" s="23">
        <v>12</v>
      </c>
      <c r="H19" s="15">
        <v>15</v>
      </c>
      <c r="I19" s="17">
        <f t="shared" si="4"/>
        <v>14</v>
      </c>
      <c r="J19" s="18">
        <f t="shared" si="0"/>
        <v>1.7320508075688801</v>
      </c>
      <c r="K19" s="19">
        <f t="shared" si="1"/>
        <v>12.3717914826348</v>
      </c>
      <c r="L19" s="6"/>
      <c r="M19" s="6"/>
      <c r="N19" s="6"/>
      <c r="P19" s="20"/>
      <c r="Q19">
        <f t="shared" si="6"/>
        <v>624</v>
      </c>
    </row>
    <row r="20" spans="1:19" ht="19.5" customHeight="1" x14ac:dyDescent="0.25">
      <c r="A20" s="11">
        <v>12</v>
      </c>
      <c r="B20" s="12" t="s">
        <v>99</v>
      </c>
      <c r="C20" s="97"/>
      <c r="D20" s="12" t="s">
        <v>27</v>
      </c>
      <c r="E20" s="28">
        <v>61</v>
      </c>
      <c r="F20" s="15">
        <v>17</v>
      </c>
      <c r="G20" s="23">
        <v>14</v>
      </c>
      <c r="H20" s="15">
        <v>18</v>
      </c>
      <c r="I20" s="17">
        <f t="shared" si="4"/>
        <v>16.3333333333333</v>
      </c>
      <c r="J20" s="18">
        <f t="shared" si="0"/>
        <v>2.08166599946613</v>
      </c>
      <c r="K20" s="19">
        <f t="shared" si="1"/>
        <v>12.744893874282401</v>
      </c>
      <c r="L20" s="6"/>
      <c r="M20" s="6"/>
      <c r="N20" s="6"/>
      <c r="P20" s="20"/>
      <c r="Q20">
        <f t="shared" si="6"/>
        <v>854</v>
      </c>
    </row>
    <row r="21" spans="1:19" ht="14.25" customHeight="1" x14ac:dyDescent="0.25">
      <c r="A21" s="29">
        <v>13</v>
      </c>
      <c r="B21" s="30" t="s">
        <v>100</v>
      </c>
      <c r="C21" s="97"/>
      <c r="D21" s="30" t="s">
        <v>27</v>
      </c>
      <c r="E21" s="30">
        <v>1</v>
      </c>
      <c r="F21" s="31">
        <v>20</v>
      </c>
      <c r="G21" s="31">
        <v>15.5</v>
      </c>
      <c r="H21" s="30">
        <v>15</v>
      </c>
      <c r="I21" s="17">
        <f t="shared" si="4"/>
        <v>16.8333333333333</v>
      </c>
      <c r="J21" s="18">
        <f t="shared" si="0"/>
        <v>2.7537852736430501</v>
      </c>
      <c r="K21" s="19">
        <f t="shared" si="1"/>
        <v>16.359120437483501</v>
      </c>
      <c r="L21" s="6"/>
      <c r="M21" s="6"/>
      <c r="N21" s="6"/>
      <c r="P21" s="20">
        <f>E17*F17</f>
        <v>2400</v>
      </c>
      <c r="Q21">
        <f t="shared" si="6"/>
        <v>15.5</v>
      </c>
      <c r="R21">
        <f>E17*H17</f>
        <v>4100</v>
      </c>
    </row>
    <row r="22" spans="1:19" ht="16.5" customHeight="1" x14ac:dyDescent="0.25">
      <c r="A22" s="32"/>
      <c r="B22" s="33" t="s">
        <v>101</v>
      </c>
      <c r="C22" s="97"/>
      <c r="D22" s="33"/>
      <c r="E22" s="33"/>
      <c r="F22" s="34">
        <f>(E12*F12)+(E13*F13)+(E14*F14)+(E15*F15)+(E16*F16)+(E17*F17)+(E18*F18)+(E19*F19)+(E20*F20)</f>
        <v>39327</v>
      </c>
      <c r="G22" s="34">
        <f>SUM(E12*G12+E13*G13+E14*G14+E15*G15+E16*G16+E17*G17+E21*G21+E18*G18+E19*G19+E20*G20)</f>
        <v>39262.5</v>
      </c>
      <c r="H22" s="34">
        <f>SUM(E12*H12+E13*H13+E14*H14+E15*H15+E16*H16+E17*H17+E21*H21+E18*H18+E19*H19+E20*H20)</f>
        <v>41993</v>
      </c>
      <c r="I22" s="33"/>
      <c r="J22" s="33"/>
      <c r="K22" s="33"/>
      <c r="L22" s="6"/>
      <c r="M22" s="6"/>
      <c r="N22" s="6"/>
      <c r="P22">
        <f>SUM(P12:P21)</f>
        <v>22510</v>
      </c>
      <c r="Q22">
        <f>SUM(Q12:Q21)</f>
        <v>39262.5</v>
      </c>
      <c r="R22">
        <f>SUM(R12:R21)</f>
        <v>24900</v>
      </c>
      <c r="S22">
        <f>G22-R22</f>
        <v>14362.5</v>
      </c>
    </row>
    <row r="23" spans="1:19" ht="15.75" customHeight="1" x14ac:dyDescent="0.25">
      <c r="A23" s="102" t="s">
        <v>38</v>
      </c>
      <c r="B23" s="102"/>
      <c r="C23" s="102"/>
      <c r="D23" s="102"/>
      <c r="E23" s="102"/>
      <c r="F23" s="102"/>
      <c r="G23" s="102"/>
      <c r="H23" s="102"/>
      <c r="I23" s="102"/>
      <c r="J23" s="102"/>
      <c r="K23" s="102"/>
      <c r="L23" s="6"/>
      <c r="M23" s="6"/>
      <c r="N23" s="6"/>
      <c r="Q23">
        <f>40700-Q22</f>
        <v>1437.5</v>
      </c>
      <c r="R23">
        <f>Q23/G17</f>
        <v>0.75538623226484503</v>
      </c>
    </row>
    <row r="24" spans="1:19" ht="30" customHeight="1" x14ac:dyDescent="0.25">
      <c r="A24" s="94" t="s">
        <v>102</v>
      </c>
      <c r="B24" s="94"/>
      <c r="C24" s="94"/>
      <c r="D24" s="94"/>
      <c r="E24" s="94"/>
      <c r="F24" s="94"/>
      <c r="G24" s="94"/>
      <c r="H24" s="94"/>
      <c r="I24" s="94"/>
      <c r="J24" s="94"/>
      <c r="K24" s="94"/>
      <c r="L24" s="6"/>
      <c r="M24" s="6"/>
      <c r="N24" s="6"/>
    </row>
    <row r="25" spans="1:19" ht="19.5" customHeight="1" x14ac:dyDescent="0.3">
      <c r="A25" s="95" t="s">
        <v>40</v>
      </c>
      <c r="B25" s="95"/>
      <c r="C25" s="95"/>
      <c r="D25" s="95"/>
      <c r="E25" s="95"/>
      <c r="F25" s="95"/>
      <c r="G25" s="95"/>
      <c r="H25" s="95"/>
      <c r="I25" s="95"/>
      <c r="J25" s="95"/>
      <c r="K25" s="95"/>
      <c r="L25" s="35"/>
      <c r="M25" s="35"/>
      <c r="N25" s="35"/>
    </row>
    <row r="26" spans="1:19" ht="18.75" x14ac:dyDescent="0.3">
      <c r="A26" s="35"/>
      <c r="B26" s="35"/>
      <c r="C26" s="35"/>
      <c r="D26" s="35"/>
      <c r="E26" s="35"/>
      <c r="F26" s="36"/>
      <c r="G26" s="37"/>
      <c r="H26" s="36"/>
      <c r="I26" s="35"/>
      <c r="J26" s="35"/>
      <c r="K26" s="35"/>
      <c r="L26" s="35"/>
      <c r="M26" s="35"/>
      <c r="N26" s="35"/>
    </row>
  </sheetData>
  <mergeCells count="18">
    <mergeCell ref="A3:K3"/>
    <mergeCell ref="A4:N4"/>
    <mergeCell ref="A5:K5"/>
    <mergeCell ref="A6:K6"/>
    <mergeCell ref="A7:K7"/>
    <mergeCell ref="A8:K8"/>
    <mergeCell ref="A9:N9"/>
    <mergeCell ref="F10:H10"/>
    <mergeCell ref="I10:K10"/>
    <mergeCell ref="A23:K23"/>
    <mergeCell ref="A24:K24"/>
    <mergeCell ref="A25:K25"/>
    <mergeCell ref="A10:A11"/>
    <mergeCell ref="B10:B11"/>
    <mergeCell ref="C10:C11"/>
    <mergeCell ref="C12:C22"/>
    <mergeCell ref="D10:D11"/>
    <mergeCell ref="E10:E11"/>
  </mergeCells>
  <pageMargins left="0.70866141732283505" right="0.70866141732283505" top="0.74803149606299202" bottom="0.74803149606299202" header="0.31496062992126" footer="0.31496062992126"/>
  <pageSetup paperSize="9" scale="68" fitToWidth="0" orientation="landscape" r:id="rId1"/>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Лист1</vt:lpstr>
      <vt:lpstr>Лист1 (2)</vt:lpstr>
      <vt:lpstr>Лист2</vt:lpstr>
      <vt:lpstr>Лист3</vt:lpstr>
      <vt:lpstr>2026</vt:lpstr>
      <vt:lpstr>'2026'!Область_печати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Дугаров</dc:creator>
  <cp:lastModifiedBy>Дугаров</cp:lastModifiedBy>
  <cp:lastPrinted>2014-03-03T06:03:00Z</cp:lastPrinted>
  <dcterms:created xsi:type="dcterms:W3CDTF">2006-09-28T05:33:00Z</dcterms:created>
  <dcterms:modified xsi:type="dcterms:W3CDTF">2026-06-17T08:24:37Z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8EB214BC9D6043BA84392E1D2BE106D4_12</vt:lpwstr>
  </property>
  <property fmtid="{D5CDD505-2E9C-101B-9397-08002B2CF9AE}" pid="3" name="KSOProductBuildVer">
    <vt:lpwstr>1049-12.1.0.26880</vt:lpwstr>
  </property>
  <property fmtid="{D5CDD505-2E9C-101B-9397-08002B2CF9AE}" pid="4" name="CalculationRule">
    <vt:i4>0</vt:i4>
  </property>
</Properties>
</file>