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0.0.5\files\13.KS\ЗАКУПКИ 2026\Закупки по 44-ФЗ\+БЕРЁЗКА 44-ФЗ\50. Поставка шприцевых и мембранных фильтров\"/>
    </mc:Choice>
  </mc:AlternateContent>
  <xr:revisionPtr revIDLastSave="0" documentId="13_ncr:1_{0E4616FB-1547-46B5-BE6B-8EE6E32AD958}" xr6:coauthVersionLast="47" xr6:coauthVersionMax="47" xr10:uidLastSave="{00000000-0000-0000-0000-000000000000}"/>
  <bookViews>
    <workbookView xWindow="-120" yWindow="-120" windowWidth="29040" windowHeight="15840" tabRatio="122" xr2:uid="{00000000-000D-0000-FFFF-FFFF00000000}"/>
  </bookViews>
  <sheets>
    <sheet name="МЗЦК" sheetId="4" r:id="rId1"/>
    <sheet name="НМЦК" sheetId="5" r:id="rId2"/>
  </sheets>
  <externalReferences>
    <externalReference r:id="rId3"/>
  </externalReferences>
  <definedNames>
    <definedName name="_Hlk196337236" localSheetId="0">МЗЦК!#REF!</definedName>
    <definedName name="_Hlk196337236" localSheetId="1">НМЦК!#REF!</definedName>
    <definedName name="_Hlk196337278" localSheetId="0">МЗЦК!#REF!</definedName>
    <definedName name="_Hlk196337278" localSheetId="1">НМЦК!#REF!</definedName>
    <definedName name="_Hlk196337332" localSheetId="0">МЗЦК!#REF!</definedName>
    <definedName name="_Hlk196337332" localSheetId="1">НМЦК!#REF!</definedName>
    <definedName name="_Hlk196337343" localSheetId="0">МЗЦК!#REF!</definedName>
    <definedName name="_Hlk196337343" localSheetId="1">НМЦК!#REF!</definedName>
    <definedName name="_xlnm.Print_Area" localSheetId="0">МЗЦК!$A$1:$M$18</definedName>
    <definedName name="_xlnm.Print_Area" localSheetId="1">НМЦК!$A$1:$M$18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4" l="1"/>
  <c r="L13" i="4"/>
  <c r="L12" i="4"/>
  <c r="H15" i="5"/>
  <c r="G15" i="5"/>
  <c r="F15" i="5"/>
  <c r="E15" i="5"/>
  <c r="K14" i="5"/>
  <c r="J14" i="5"/>
  <c r="I14" i="5"/>
  <c r="L14" i="5" s="1"/>
  <c r="M14" i="5" s="1"/>
  <c r="K13" i="5"/>
  <c r="J13" i="5"/>
  <c r="I13" i="5"/>
  <c r="L13" i="5" s="1"/>
  <c r="M13" i="5" s="1"/>
  <c r="L12" i="5"/>
  <c r="M12" i="5" s="1"/>
  <c r="K12" i="5"/>
  <c r="J12" i="5"/>
  <c r="I12" i="5"/>
  <c r="I14" i="4"/>
  <c r="I13" i="4"/>
  <c r="I12" i="4"/>
  <c r="H15" i="4"/>
  <c r="G15" i="4"/>
  <c r="F15" i="4"/>
  <c r="J14" i="4"/>
  <c r="K14" i="4"/>
  <c r="M14" i="4" l="1"/>
  <c r="I15" i="4"/>
  <c r="L16" i="4"/>
  <c r="I15" i="5"/>
  <c r="M15" i="5"/>
  <c r="M16" i="5"/>
  <c r="L16" i="5"/>
  <c r="L15" i="5"/>
  <c r="L15" i="4" l="1"/>
  <c r="E15" i="4"/>
  <c r="K13" i="4"/>
  <c r="J13" i="4"/>
  <c r="M13" i="4"/>
  <c r="K12" i="4"/>
  <c r="J12" i="4"/>
  <c r="A18" i="5"/>
  <c r="E16" i="5"/>
  <c r="M12" i="4" l="1"/>
  <c r="M15" i="4" s="1"/>
  <c r="M16" i="4" l="1"/>
</calcChain>
</file>

<file path=xl/sharedStrings.xml><?xml version="1.0" encoding="utf-8"?>
<sst xmlns="http://schemas.openxmlformats.org/spreadsheetml/2006/main" count="64" uniqueCount="37">
  <si>
    <t>Однородность совокупности значений  выявленных цен, используемых в расчете НМЦК</t>
  </si>
  <si>
    <t>Среднее квадратичное отклонение</t>
  </si>
  <si>
    <t>Единица измерения</t>
  </si>
  <si>
    <t>Наименование товаров, работ, услуг предмета государственной закупки</t>
  </si>
  <si>
    <t xml:space="preserve">Определение и обоснование начальной максимальной цены Контракта  проведено методом сопоставимых рыночных цен (анализ рынка) с направлением запросов о предоставлении ценовой информации и проведено в соответствии с Федеральным законом от 05.04.2013 №44-ФЗ «О контрактной системе в сфере закупок товаров, работ, услуг для обеспечения государственных и муниципальных нужд» и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                                    </t>
  </si>
  <si>
    <t>ИТОГО</t>
  </si>
  <si>
    <t>Обоснование начальной (максимальной) цены Контракта</t>
  </si>
  <si>
    <t>№ п/п</t>
  </si>
  <si>
    <t>штук</t>
  </si>
  <si>
    <r>
      <rPr>
        <i/>
        <sz val="14"/>
        <rFont val="Arial"/>
        <family val="2"/>
        <charset val="204"/>
      </rPr>
      <t>Расчет цены контракта произведён по формуле:</t>
    </r>
    <r>
      <rPr>
        <sz val="11"/>
        <rFont val="Roboto"/>
        <charset val="204"/>
      </rPr>
      <t xml:space="preserve"> </t>
    </r>
    <r>
      <rPr>
        <sz val="18"/>
        <rFont val="Times New Roman"/>
        <family val="1"/>
        <charset val="204"/>
      </rPr>
      <t>НМЦК</t>
    </r>
    <r>
      <rPr>
        <sz val="9"/>
        <rFont val="Times New Roman"/>
        <family val="1"/>
        <charset val="204"/>
      </rPr>
      <t>рын</t>
    </r>
    <r>
      <rPr>
        <sz val="12"/>
        <rFont val="Times New Roman"/>
        <family val="1"/>
        <charset val="204"/>
      </rPr>
      <t xml:space="preserve"> = (</t>
    </r>
    <r>
      <rPr>
        <i/>
        <sz val="22"/>
        <rFont val="Times New Roman"/>
        <family val="1"/>
        <charset val="204"/>
      </rPr>
      <t>v</t>
    </r>
    <r>
      <rPr>
        <i/>
        <sz val="14"/>
        <rFont val="Times New Roman"/>
        <family val="1"/>
        <charset val="204"/>
      </rPr>
      <t>/</t>
    </r>
    <r>
      <rPr>
        <i/>
        <sz val="16"/>
        <rFont val="Times New Roman"/>
        <family val="1"/>
        <charset val="204"/>
      </rPr>
      <t>n</t>
    </r>
    <r>
      <rPr>
        <sz val="12"/>
        <rFont val="Times New Roman"/>
        <family val="1"/>
        <charset val="204"/>
      </rPr>
      <t>)*</t>
    </r>
    <r>
      <rPr>
        <sz val="24"/>
        <rFont val="Times New Roman"/>
        <family val="1"/>
        <charset val="204"/>
      </rPr>
      <t>Σ</t>
    </r>
    <r>
      <rPr>
        <sz val="10"/>
        <rFont val="Times New Roman"/>
        <family val="1"/>
        <charset val="204"/>
      </rPr>
      <t>i=1</t>
    </r>
    <r>
      <rPr>
        <sz val="12"/>
        <rFont val="Times New Roman"/>
        <family val="1"/>
        <charset val="204"/>
      </rPr>
      <t xml:space="preserve"> </t>
    </r>
    <r>
      <rPr>
        <i/>
        <sz val="18"/>
        <rFont val="Times New Roman"/>
        <family val="1"/>
        <charset val="204"/>
      </rPr>
      <t>ц</t>
    </r>
    <r>
      <rPr>
        <sz val="10"/>
        <rFont val="Times New Roman"/>
        <family val="1"/>
        <charset val="204"/>
      </rPr>
      <t>i</t>
    </r>
    <r>
      <rPr>
        <sz val="10"/>
        <rFont val="Roboto"/>
        <charset val="204"/>
      </rPr>
      <t xml:space="preserve">; </t>
    </r>
    <r>
      <rPr>
        <i/>
        <sz val="12"/>
        <rFont val="Roboto"/>
        <charset val="204"/>
      </rPr>
      <t>где:</t>
    </r>
    <r>
      <rPr>
        <sz val="10"/>
        <rFont val="Roboto"/>
        <charset val="204"/>
      </rPr>
      <t xml:space="preserve"> </t>
    </r>
    <r>
      <rPr>
        <sz val="18"/>
        <rFont val="Times New Roman"/>
        <family val="1"/>
        <charset val="204"/>
      </rPr>
      <t>НМЦК</t>
    </r>
    <r>
      <rPr>
        <sz val="11"/>
        <rFont val="Times New Roman"/>
        <family val="1"/>
        <charset val="204"/>
      </rPr>
      <t>рын</t>
    </r>
    <r>
      <rPr>
        <sz val="12"/>
        <rFont val="Roboto"/>
        <charset val="204"/>
      </rPr>
      <t xml:space="preserve"> -</t>
    </r>
    <r>
      <rPr>
        <i/>
        <sz val="12"/>
        <rFont val="Roboto"/>
        <charset val="204"/>
      </rPr>
      <t xml:space="preserve"> </t>
    </r>
    <r>
      <rPr>
        <i/>
        <sz val="14"/>
        <rFont val="Arial"/>
        <family val="2"/>
        <charset val="204"/>
      </rPr>
      <t>начальная максимальная цена контракта определяемая методом сопоставимых рыночных цен (анализа рынка).</t>
    </r>
    <r>
      <rPr>
        <i/>
        <sz val="20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v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количество (объем) закупаемого товара (работы, услуги);</t>
    </r>
    <r>
      <rPr>
        <i/>
        <sz val="18"/>
        <rFont val="Times New Roman"/>
        <family val="1"/>
        <charset val="204"/>
      </rPr>
      <t xml:space="preserve"> n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количество значений, используемых в расчете;</t>
    </r>
    <r>
      <rPr>
        <i/>
        <sz val="18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i</t>
    </r>
    <r>
      <rPr>
        <i/>
        <sz val="18"/>
        <rFont val="Times New Roman"/>
        <family val="1"/>
        <charset val="204"/>
      </rPr>
      <t xml:space="preserve"> </t>
    </r>
    <r>
      <rPr>
        <i/>
        <sz val="12"/>
        <rFont val="Roboto"/>
        <charset val="204"/>
      </rPr>
      <t xml:space="preserve">- </t>
    </r>
    <r>
      <rPr>
        <i/>
        <sz val="14"/>
        <rFont val="Arial"/>
        <family val="2"/>
        <charset val="204"/>
      </rPr>
      <t xml:space="preserve">номер источника ценовой информации; </t>
    </r>
    <r>
      <rPr>
        <i/>
        <sz val="22"/>
        <rFont val="Times New Roman"/>
        <family val="1"/>
        <charset val="204"/>
      </rPr>
      <t>ц</t>
    </r>
    <r>
      <rPr>
        <i/>
        <vertAlign val="subscript"/>
        <sz val="20"/>
        <rFont val="Times New Roman"/>
        <family val="1"/>
        <charset val="204"/>
      </rPr>
      <t>i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цена единицы товара, работы, услуги, представленная в источнике с номером</t>
    </r>
    <r>
      <rPr>
        <i/>
        <sz val="18"/>
        <rFont val="Times New Roman"/>
        <family val="1"/>
        <charset val="204"/>
      </rPr>
      <t xml:space="preserve"> i</t>
    </r>
    <r>
      <rPr>
        <i/>
        <sz val="12"/>
        <rFont val="Roboto"/>
        <charset val="204"/>
      </rPr>
      <t>.</t>
    </r>
    <r>
      <rPr>
        <i/>
        <sz val="14"/>
        <rFont val="Arial"/>
        <family val="2"/>
        <charset val="204"/>
      </rPr>
      <t xml:space="preserve"> Валюта используемая для формирования цены Контракта и расчётов с поставщиками Российский рубль.</t>
    </r>
  </si>
  <si>
    <t xml:space="preserve">в том числе НДС 22%, руб. </t>
  </si>
  <si>
    <r>
      <rPr>
        <sz val="15"/>
        <rFont val="Roboto"/>
        <charset val="204"/>
      </rPr>
      <t xml:space="preserve">Коэффициент вариации цен </t>
    </r>
    <r>
      <rPr>
        <i/>
        <sz val="22"/>
        <rFont val="Times New Roman"/>
        <family val="1"/>
        <charset val="204"/>
      </rPr>
      <t>v</t>
    </r>
    <r>
      <rPr>
        <sz val="12"/>
        <rFont val="Times New Roman"/>
        <family val="1"/>
        <charset val="204"/>
      </rPr>
      <t>=</t>
    </r>
    <r>
      <rPr>
        <i/>
        <sz val="20"/>
        <rFont val="Times New Roman"/>
        <family val="1"/>
        <charset val="204"/>
      </rPr>
      <t>σ</t>
    </r>
    <r>
      <rPr>
        <sz val="16"/>
        <rFont val="Times New Roman"/>
        <family val="1"/>
        <charset val="204"/>
      </rPr>
      <t>/(</t>
    </r>
    <r>
      <rPr>
        <sz val="11"/>
        <rFont val="Times New Roman"/>
        <family val="1"/>
        <charset val="204"/>
      </rPr>
      <t>&lt;</t>
    </r>
    <r>
      <rPr>
        <i/>
        <sz val="22"/>
        <rFont val="Times New Roman"/>
        <family val="1"/>
        <charset val="204"/>
      </rPr>
      <t>ц</t>
    </r>
    <r>
      <rPr>
        <sz val="11"/>
        <rFont val="Times New Roman"/>
        <family val="1"/>
        <charset val="204"/>
      </rPr>
      <t>&gt;</t>
    </r>
    <r>
      <rPr>
        <sz val="16"/>
        <rFont val="Times New Roman"/>
        <family val="1"/>
        <charset val="204"/>
      </rPr>
      <t>)</t>
    </r>
    <r>
      <rPr>
        <i/>
        <sz val="12"/>
        <rFont val="Times New Roman"/>
        <family val="1"/>
        <charset val="204"/>
      </rPr>
      <t>*</t>
    </r>
    <r>
      <rPr>
        <i/>
        <sz val="16"/>
        <rFont val="Times New Roman"/>
        <family val="1"/>
        <charset val="204"/>
      </rPr>
      <t>100</t>
    </r>
  </si>
  <si>
    <r>
      <rPr>
        <sz val="18"/>
        <rFont val="Roboto"/>
        <charset val="204"/>
      </rPr>
      <t>Расчет НМЦК по формуле:</t>
    </r>
    <r>
      <rPr>
        <sz val="13"/>
        <rFont val="Arial"/>
        <family val="2"/>
        <charset val="204"/>
      </rPr>
      <t xml:space="preserve">
</t>
    </r>
    <r>
      <rPr>
        <sz val="20"/>
        <rFont val="Times New Roman"/>
        <family val="1"/>
        <charset val="204"/>
      </rPr>
      <t>НМЦК</t>
    </r>
    <r>
      <rPr>
        <vertAlign val="superscript"/>
        <sz val="18"/>
        <rFont val="Times New Roman"/>
        <family val="1"/>
        <charset val="204"/>
      </rPr>
      <t>рын</t>
    </r>
    <r>
      <rPr>
        <sz val="14"/>
        <rFont val="Times New Roman"/>
        <family val="1"/>
        <charset val="204"/>
      </rPr>
      <t>=</t>
    </r>
    <r>
      <rPr>
        <sz val="18"/>
        <rFont val="Times New Roman"/>
        <family val="1"/>
        <charset val="204"/>
      </rPr>
      <t xml:space="preserve"> </t>
    </r>
    <r>
      <rPr>
        <i/>
        <sz val="18"/>
        <rFont val="Times New Roman"/>
        <family val="1"/>
        <charset val="204"/>
      </rPr>
      <t>(</t>
    </r>
    <r>
      <rPr>
        <i/>
        <sz val="22"/>
        <rFont val="Times New Roman"/>
        <family val="1"/>
        <charset val="204"/>
      </rPr>
      <t>v</t>
    </r>
    <r>
      <rPr>
        <i/>
        <sz val="18"/>
        <rFont val="Times New Roman"/>
        <family val="1"/>
        <charset val="204"/>
      </rPr>
      <t>/n)</t>
    </r>
    <r>
      <rPr>
        <sz val="16"/>
        <rFont val="Times New Roman"/>
        <family val="1"/>
        <charset val="204"/>
      </rPr>
      <t>*</t>
    </r>
    <r>
      <rPr>
        <sz val="28"/>
        <rFont val="Times New Roman"/>
        <family val="1"/>
        <charset val="204"/>
      </rPr>
      <t>Σ</t>
    </r>
    <r>
      <rPr>
        <vertAlign val="subscript"/>
        <sz val="22"/>
        <rFont val="Times New Roman"/>
        <family val="1"/>
        <charset val="204"/>
      </rPr>
      <t>i</t>
    </r>
    <r>
      <rPr>
        <vertAlign val="subscript"/>
        <sz val="18"/>
        <rFont val="Times New Roman"/>
        <family val="1"/>
        <charset val="204"/>
      </rPr>
      <t>=1</t>
    </r>
    <r>
      <rPr>
        <i/>
        <sz val="20"/>
        <rFont val="Times New Roman"/>
        <family val="1"/>
        <charset val="204"/>
      </rPr>
      <t>ц</t>
    </r>
    <r>
      <rPr>
        <vertAlign val="subscript"/>
        <sz val="18"/>
        <rFont val="Times New Roman"/>
        <family val="1"/>
        <charset val="204"/>
      </rPr>
      <t>i</t>
    </r>
  </si>
  <si>
    <t>Ценовая информация в отношении товара, работы, услуги получена из коммерческих предложений, перечень которых приведён в таблице расчёта начальной максимальной цены контракта.</t>
  </si>
  <si>
    <r>
      <rPr>
        <sz val="19"/>
        <rFont val="Roboto"/>
        <charset val="204"/>
      </rPr>
      <t>Номер источника ценовой информации (ИЦИ</t>
    </r>
    <r>
      <rPr>
        <sz val="18"/>
        <rFont val="Arial"/>
        <family val="2"/>
        <charset val="204"/>
      </rPr>
      <t xml:space="preserve"> №</t>
    </r>
    <r>
      <rPr>
        <sz val="10"/>
        <rFont val="Arial"/>
        <family val="2"/>
        <charset val="204"/>
      </rPr>
      <t>-</t>
    </r>
    <r>
      <rPr>
        <i/>
        <sz val="28"/>
        <rFont val="Times New Roman"/>
        <family val="1"/>
        <charset val="204"/>
      </rPr>
      <t>i</t>
    </r>
    <r>
      <rPr>
        <sz val="18"/>
        <rFont val="Arial"/>
        <family val="2"/>
        <charset val="204"/>
      </rPr>
      <t>)</t>
    </r>
    <r>
      <rPr>
        <sz val="19"/>
        <rFont val="Arial"/>
        <family val="2"/>
        <charset val="204"/>
      </rPr>
      <t xml:space="preserve"> и цена единицы товара (работы, услуги) представленная</t>
    </r>
    <r>
      <rPr>
        <sz val="18"/>
        <rFont val="Arial"/>
        <family val="2"/>
        <charset val="204"/>
      </rPr>
      <t xml:space="preserve"> </t>
    </r>
    <r>
      <rPr>
        <i/>
        <sz val="26"/>
        <rFont val="Times New Roman"/>
        <family val="1"/>
        <charset val="204"/>
      </rPr>
      <t>i</t>
    </r>
    <r>
      <rPr>
        <i/>
        <sz val="18"/>
        <rFont val="Times New Roman"/>
        <family val="1"/>
        <charset val="204"/>
      </rPr>
      <t>-</t>
    </r>
    <r>
      <rPr>
        <i/>
        <sz val="12"/>
        <rFont val="Arial"/>
        <family val="2"/>
        <charset val="204"/>
      </rPr>
      <t>тым</t>
    </r>
    <r>
      <rPr>
        <sz val="18"/>
        <rFont val="Arial"/>
        <family val="2"/>
        <charset val="204"/>
      </rPr>
      <t xml:space="preserve"> </t>
    </r>
    <r>
      <rPr>
        <sz val="20"/>
        <rFont val="Roboto"/>
        <charset val="204"/>
      </rPr>
      <t>ИЦИ</t>
    </r>
    <r>
      <rPr>
        <sz val="18"/>
        <rFont val="Arial"/>
        <family val="2"/>
        <charset val="204"/>
      </rPr>
      <t>(</t>
    </r>
    <r>
      <rPr>
        <i/>
        <sz val="26"/>
        <rFont val="Times New Roman"/>
        <family val="1"/>
        <charset val="204"/>
      </rPr>
      <t>ц</t>
    </r>
    <r>
      <rPr>
        <i/>
        <vertAlign val="subscript"/>
        <sz val="22"/>
        <rFont val="Times New Roman"/>
        <family val="1"/>
        <charset val="204"/>
      </rPr>
      <t>i</t>
    </r>
    <r>
      <rPr>
        <sz val="18"/>
        <rFont val="Arial"/>
        <family val="2"/>
        <charset val="204"/>
      </rPr>
      <t xml:space="preserve">) </t>
    </r>
    <r>
      <rPr>
        <sz val="19"/>
        <rFont val="Arial"/>
        <family val="2"/>
        <charset val="204"/>
      </rPr>
      <t>руб.</t>
    </r>
  </si>
  <si>
    <t>Начальная сумма цен единиц товара составляет:</t>
  </si>
  <si>
    <t>Закупка на единицу ТРУ в соответствии с ч. 24 ст. 22 Закона № 44-ФЗ оплата поставки товара, выполнения работы или оказания услуги осуществляется по цене единицы товара, работы, услуги исходя из количества товара, поставка которого будет осуществлена в ходе исполнения контракта, объема фактически выполненной работы или оказанной услуги, но в размере, не превышающем максимального значения цены контракта указанного в извещении об осуществлении закупки и документации о закупке.</t>
  </si>
  <si>
    <t>Приложение к извещению о проведении
электронного       запроса        котировок</t>
  </si>
  <si>
    <t>Дейтериевая лампа с фланцем для систем КЭ Капель-105М/104Т/205</t>
  </si>
  <si>
    <t>Крышка для камеры кварцевой (РГ.20.12.01.) (РГП-915)</t>
  </si>
  <si>
    <t>Количество товаров работ услуг</t>
  </si>
  <si>
    <t>Графитовая кювета типа РЕ с пиропокрытием производства КНР (для высокотемпературных измерений)</t>
  </si>
  <si>
    <r>
      <rPr>
        <sz val="18"/>
        <rFont val="Roboto"/>
        <charset val="204"/>
      </rPr>
      <t xml:space="preserve">Средняя арифметическая цена за единицу </t>
    </r>
    <r>
      <rPr>
        <sz val="10"/>
        <rFont val="Arial"/>
        <family val="2"/>
        <charset val="204"/>
      </rPr>
      <t>&lt;</t>
    </r>
    <r>
      <rPr>
        <i/>
        <sz val="26"/>
        <rFont val="Times New Roman"/>
        <family val="1"/>
        <charset val="204"/>
      </rPr>
      <t>ц</t>
    </r>
    <r>
      <rPr>
        <sz val="10"/>
        <rFont val="Arial"/>
        <family val="2"/>
        <charset val="204"/>
      </rPr>
      <t>&gt;</t>
    </r>
  </si>
  <si>
    <t>КП1(ИЦИ) 
от 06.02.2026 исх. №ИП.193-020626</t>
  </si>
  <si>
    <t>КП2(ИЦИ) 
от 06.02.2026 
исх. №1709</t>
  </si>
  <si>
    <t>КП3(ИЦИ) 
от 06.02.2026
исх. №А-861/06022026</t>
  </si>
  <si>
    <t>-</t>
  </si>
  <si>
    <t>Поставка расходных материалов для атомно-абсорбционных спектрометров с электротермической атомизацией</t>
  </si>
  <si>
    <t>Приложение к извещению о проведении
электронного        запроса         котировок</t>
  </si>
  <si>
    <t>317135,52 руб. Триста семнадцать тысяч сто тридцать пять рублей 52 копейки, в том числе НДС 22%, 57188,37(пятьдесят семь тысяч сто восемьдесят восемь рублей 37 копеек).</t>
  </si>
  <si>
    <t>Фильтры шприцевые с мембраной</t>
  </si>
  <si>
    <t>Мембранные фильтры</t>
  </si>
  <si>
    <t>упаковка</t>
  </si>
  <si>
    <r>
      <t xml:space="preserve">На основании проведённого анализа рынка, произведённых расчётов и в соответствии с разъяснительным письмом Минфина России от 16.06.2017 г. №-24-01-10/37713, </t>
    </r>
    <r>
      <rPr>
        <b/>
        <u/>
        <sz val="18"/>
        <rFont val="Times New Roman"/>
        <family val="1"/>
        <charset val="204"/>
      </rPr>
      <t>минимальное значение цены контракта</t>
    </r>
    <r>
      <rPr>
        <b/>
        <sz val="18"/>
        <rFont val="Times New Roman"/>
        <family val="1"/>
        <charset val="204"/>
      </rPr>
      <t xml:space="preserve"> составляет: 192 400 (Сто девяносто две тысячи четыреста) рублей 00 копеек, в том числе НДС 22%, 34 695 (Тридцать четыре тысячи шестьсот девяносто пять) рублей 08 копеек.</t>
    </r>
  </si>
  <si>
    <t>КП от 23.07.2026 № НРА-125</t>
  </si>
  <si>
    <t>КП от 24.07.2026 №371</t>
  </si>
  <si>
    <t>КП от 24.07.2026 № Ц-893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</si>
</sst>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6"/>
      <name val="Roboto"/>
      <charset val="204"/>
    </font>
    <font>
      <sz val="11"/>
      <name val="Roboto Condensed"/>
      <charset val="204"/>
    </font>
    <font>
      <sz val="12"/>
      <name val="Roboto Condensed"/>
      <charset val="204"/>
    </font>
    <font>
      <sz val="2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vertAlign val="subscript"/>
      <sz val="18"/>
      <name val="Times New Roman"/>
      <family val="1"/>
      <charset val="204"/>
    </font>
    <font>
      <sz val="11"/>
      <name val="Roboto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i/>
      <sz val="12"/>
      <name val="Roboto"/>
      <charset val="204"/>
    </font>
    <font>
      <sz val="11"/>
      <name val="Times New Roman"/>
      <family val="1"/>
      <charset val="204"/>
    </font>
    <font>
      <i/>
      <vertAlign val="subscript"/>
      <sz val="20"/>
      <name val="Times New Roman"/>
      <family val="1"/>
      <charset val="204"/>
    </font>
    <font>
      <sz val="13"/>
      <name val="Arial"/>
      <family val="2"/>
      <charset val="204"/>
    </font>
    <font>
      <i/>
      <sz val="14"/>
      <name val="Arial"/>
      <family val="2"/>
      <charset val="204"/>
    </font>
    <font>
      <sz val="18"/>
      <name val="Arial"/>
      <family val="2"/>
      <charset val="204"/>
    </font>
    <font>
      <sz val="14"/>
      <color rgb="FF8E0000"/>
      <name val="Arial"/>
      <family val="2"/>
      <charset val="204"/>
    </font>
    <font>
      <b/>
      <sz val="14"/>
      <color rgb="FF8E0000"/>
      <name val="Arial"/>
      <family val="2"/>
      <charset val="204"/>
    </font>
    <font>
      <sz val="20"/>
      <name val="Times New Roman"/>
      <family val="1"/>
      <charset val="204"/>
    </font>
    <font>
      <vertAlign val="superscript"/>
      <sz val="18"/>
      <name val="Times New Roman"/>
      <family val="1"/>
      <charset val="204"/>
    </font>
    <font>
      <i/>
      <sz val="22"/>
      <name val="Times New Roman"/>
      <family val="1"/>
      <charset val="204"/>
    </font>
    <font>
      <sz val="28"/>
      <name val="Times New Roman"/>
      <family val="1"/>
      <charset val="204"/>
    </font>
    <font>
      <vertAlign val="subscript"/>
      <sz val="22"/>
      <name val="Times New Roman"/>
      <family val="1"/>
      <charset val="204"/>
    </font>
    <font>
      <i/>
      <vertAlign val="subscript"/>
      <sz val="22"/>
      <name val="Times New Roman"/>
      <family val="1"/>
      <charset val="204"/>
    </font>
    <font>
      <i/>
      <sz val="12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i/>
      <sz val="12"/>
      <name val="Times New Roman"/>
      <family val="1"/>
      <charset val="204"/>
    </font>
    <font>
      <sz val="19"/>
      <name val="Arial"/>
      <family val="2"/>
      <charset val="204"/>
    </font>
    <font>
      <sz val="14"/>
      <name val="Roboto Condensed"/>
      <charset val="204"/>
    </font>
    <font>
      <sz val="24"/>
      <name val="Times New Roman"/>
      <family val="1"/>
      <charset val="204"/>
    </font>
    <font>
      <sz val="28"/>
      <name val="Roboto"/>
      <charset val="204"/>
    </font>
    <font>
      <b/>
      <sz val="28"/>
      <name val="Roboto"/>
      <charset val="204"/>
    </font>
    <font>
      <sz val="19"/>
      <name val="Roboto"/>
      <charset val="204"/>
    </font>
    <font>
      <sz val="18"/>
      <name val="Roboto"/>
      <charset val="204"/>
    </font>
    <font>
      <sz val="15"/>
      <name val="Roboto"/>
      <charset val="204"/>
    </font>
    <font>
      <sz val="20"/>
      <color rgb="FF5C0000"/>
      <name val="Roboto"/>
      <charset val="204"/>
    </font>
    <font>
      <i/>
      <sz val="20"/>
      <name val="Roboto"/>
      <charset val="204"/>
    </font>
    <font>
      <i/>
      <sz val="26"/>
      <name val="Times New Roman"/>
      <family val="1"/>
      <charset val="204"/>
    </font>
    <font>
      <i/>
      <sz val="28"/>
      <name val="Times New Roman"/>
      <family val="1"/>
      <charset val="204"/>
    </font>
    <font>
      <sz val="22"/>
      <name val="Roboto"/>
      <charset val="204"/>
    </font>
    <font>
      <i/>
      <sz val="14"/>
      <color rgb="FF5C0000"/>
      <name val="Roboto"/>
      <charset val="204"/>
    </font>
    <font>
      <sz val="22"/>
      <color rgb="FF5C0000"/>
      <name val="Roboto"/>
      <charset val="204"/>
    </font>
    <font>
      <b/>
      <sz val="22"/>
      <color rgb="FF9E0000"/>
      <name val="Roboto"/>
      <charset val="204"/>
    </font>
    <font>
      <b/>
      <sz val="16"/>
      <color rgb="FF5C0000"/>
      <name val="Arial"/>
      <family val="2"/>
      <charset val="204"/>
    </font>
    <font>
      <sz val="28"/>
      <color rgb="FF5C0000"/>
      <name val="Arial"/>
      <family val="2"/>
      <charset val="204"/>
    </font>
    <font>
      <sz val="21"/>
      <color rgb="FF5C0000"/>
      <name val="Roboto"/>
      <charset val="204"/>
    </font>
    <font>
      <i/>
      <sz val="19"/>
      <color rgb="FF5C0000"/>
      <name val="Roboto"/>
      <charset val="204"/>
    </font>
    <font>
      <b/>
      <sz val="30"/>
      <name val="Roboto"/>
      <charset val="204"/>
    </font>
    <font>
      <i/>
      <sz val="20.5"/>
      <name val="Roboto"/>
      <charset val="204"/>
    </font>
    <font>
      <b/>
      <sz val="22"/>
      <color rgb="FF5C0000"/>
      <name val="Roboto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Alignment="0"/>
  </cellStyleXfs>
  <cellXfs count="69"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4" fontId="28" fillId="0" borderId="0" xfId="0" applyNumberFormat="1" applyFont="1" applyFill="1" applyBorder="1" applyAlignment="1">
      <alignment horizontal="right" vertical="center" wrapText="1" indent="1"/>
    </xf>
    <xf numFmtId="4" fontId="29" fillId="0" borderId="0" xfId="0" applyNumberFormat="1" applyFont="1" applyFill="1" applyBorder="1" applyAlignment="1">
      <alignment horizontal="right" vertical="center" wrapText="1" indent="1"/>
    </xf>
    <xf numFmtId="0" fontId="41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" fontId="48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 indent="1"/>
    </xf>
    <xf numFmtId="4" fontId="48" fillId="0" borderId="1" xfId="0" applyNumberFormat="1" applyFont="1" applyFill="1" applyBorder="1" applyAlignment="1">
      <alignment horizontal="right" vertical="center" wrapText="1" indent="1"/>
    </xf>
    <xf numFmtId="0" fontId="16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8" fillId="0" borderId="1" xfId="0" applyFont="1" applyFill="1" applyBorder="1" applyAlignment="1">
      <alignment horizontal="center" vertical="center" wrapText="1"/>
    </xf>
    <xf numFmtId="4" fontId="55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justify" vertical="center" wrapText="1"/>
    </xf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wrapText="1"/>
    </xf>
    <xf numFmtId="0" fontId="4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56" fillId="0" borderId="0" xfId="0" applyFont="1" applyFill="1" applyBorder="1" applyAlignment="1">
      <alignment horizontal="justify" vertical="center" wrapText="1"/>
    </xf>
    <xf numFmtId="4" fontId="54" fillId="0" borderId="1" xfId="0" applyNumberFormat="1" applyFont="1" applyFill="1" applyBorder="1" applyAlignment="1">
      <alignment horizontal="right" vertical="center" wrapText="1"/>
    </xf>
    <xf numFmtId="4" fontId="58" fillId="0" borderId="1" xfId="0" applyNumberFormat="1" applyFont="1" applyFill="1" applyBorder="1" applyAlignment="1">
      <alignment horizontal="right" vertical="center" wrapText="1"/>
    </xf>
    <xf numFmtId="4" fontId="49" fillId="0" borderId="1" xfId="2" applyNumberFormat="1" applyFont="1" applyFill="1" applyBorder="1" applyAlignment="1">
      <alignment horizontal="center" vertical="center" wrapText="1"/>
    </xf>
    <xf numFmtId="4" fontId="59" fillId="0" borderId="1" xfId="0" applyNumberFormat="1" applyFont="1" applyFill="1" applyBorder="1" applyAlignment="1">
      <alignment horizontal="center" vertical="center" wrapText="1"/>
    </xf>
    <xf numFmtId="10" fontId="59" fillId="0" borderId="1" xfId="1" applyNumberFormat="1" applyFont="1" applyFill="1" applyBorder="1" applyAlignment="1">
      <alignment horizontal="center" vertical="center" wrapText="1"/>
    </xf>
    <xf numFmtId="4" fontId="62" fillId="0" borderId="1" xfId="0" applyNumberFormat="1" applyFont="1" applyFill="1" applyBorder="1" applyAlignment="1">
      <alignment horizontal="right" vertical="center" wrapText="1"/>
    </xf>
    <xf numFmtId="0" fontId="63" fillId="0" borderId="0" xfId="0" applyFont="1" applyFill="1" applyBorder="1" applyAlignment="1">
      <alignment horizontal="justify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2" fontId="46" fillId="0" borderId="1" xfId="2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horizontal="justify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53" fillId="0" borderId="5" xfId="0" applyFont="1" applyFill="1" applyBorder="1" applyAlignment="1">
      <alignment horizontal="left" vertical="center" wrapText="1"/>
    </xf>
    <xf numFmtId="0" fontId="49" fillId="0" borderId="0" xfId="0" applyFont="1" applyFill="1" applyAlignment="1">
      <alignment horizontal="right" vertical="center" wrapText="1"/>
    </xf>
    <xf numFmtId="0" fontId="43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61" fillId="0" borderId="0" xfId="0" applyFont="1" applyFill="1" applyAlignment="1">
      <alignment horizontal="left" vertical="center"/>
    </xf>
    <xf numFmtId="0" fontId="57" fillId="0" borderId="0" xfId="0" applyFont="1" applyFill="1" applyBorder="1" applyAlignment="1">
      <alignment horizontal="justify" vertical="center" wrapText="1"/>
    </xf>
    <xf numFmtId="0" fontId="44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colors>
    <mruColors>
      <color rgb="FF5C0000"/>
      <color rgb="FF00CC00"/>
      <color rgb="FF43FF98"/>
      <color rgb="FFF9FBFD"/>
      <color rgb="FF740000"/>
      <color rgb="FFFEF8F4"/>
      <color rgb="FF9E0000"/>
      <color rgb="FF8E0000"/>
      <color rgb="FFF6FAF4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23112</xdr:colOff>
      <xdr:row>10</xdr:row>
      <xdr:rowOff>756024</xdr:rowOff>
    </xdr:from>
    <xdr:to>
      <xdr:col>9</xdr:col>
      <xdr:colOff>1765300</xdr:colOff>
      <xdr:row>10</xdr:row>
      <xdr:rowOff>1372347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0987" y="6099549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23112</xdr:colOff>
      <xdr:row>10</xdr:row>
      <xdr:rowOff>756024</xdr:rowOff>
    </xdr:from>
    <xdr:to>
      <xdr:col>9</xdr:col>
      <xdr:colOff>1765300</xdr:colOff>
      <xdr:row>10</xdr:row>
      <xdr:rowOff>1372347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5312" y="6975849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simtsevAA/AppData/Roaming/Microsoft/AddIns/sumpr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sumprop"/>
    </sheetNames>
    <definedNames>
      <definedName name="СУММАПРОПИСЬЮ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29"/>
  <sheetViews>
    <sheetView tabSelected="1" topLeftCell="A10" zoomScale="65" zoomScaleNormal="65" zoomScaleSheetLayoutView="70" workbookViewId="0">
      <selection activeCell="F15" sqref="F15"/>
    </sheetView>
  </sheetViews>
  <sheetFormatPr defaultColWidth="9.140625" defaultRowHeight="15" x14ac:dyDescent="0.25"/>
  <cols>
    <col min="1" max="1" width="8" style="12" customWidth="1"/>
    <col min="2" max="2" width="93.42578125" style="12" customWidth="1"/>
    <col min="3" max="3" width="8" style="12" customWidth="1"/>
    <col min="4" max="4" width="21" style="12" customWidth="1"/>
    <col min="5" max="5" width="18.140625" style="12" customWidth="1"/>
    <col min="6" max="9" width="29.140625" style="12" customWidth="1"/>
    <col min="10" max="10" width="27" style="12" customWidth="1"/>
    <col min="11" max="11" width="19" style="30" customWidth="1"/>
    <col min="12" max="12" width="25.42578125" style="30" customWidth="1"/>
    <col min="13" max="13" width="22" style="30" customWidth="1"/>
    <col min="14" max="14" width="8.28515625" style="12" customWidth="1"/>
    <col min="15" max="15" width="8.5703125" style="3" customWidth="1"/>
    <col min="16" max="16384" width="9.140625" style="12"/>
  </cols>
  <sheetData>
    <row r="1" spans="1:15" ht="57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61" t="s">
        <v>28</v>
      </c>
      <c r="K1" s="61"/>
      <c r="L1" s="61"/>
      <c r="M1" s="61"/>
    </row>
    <row r="2" spans="1:15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3"/>
      <c r="L2" s="13"/>
      <c r="M2" s="13"/>
    </row>
    <row r="3" spans="1:15" ht="33.75" customHeight="1" x14ac:dyDescent="0.25">
      <c r="A3" s="62" t="s">
        <v>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14"/>
    </row>
    <row r="4" spans="1:15" ht="46.5" customHeight="1" x14ac:dyDescent="0.25">
      <c r="A4" s="63" t="s">
        <v>27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15"/>
    </row>
    <row r="5" spans="1:15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ht="121.5" customHeight="1" x14ac:dyDescent="0.25">
      <c r="A6" s="64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18"/>
    </row>
    <row r="7" spans="1:15" ht="21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5" ht="33.75" customHeight="1" x14ac:dyDescent="0.25">
      <c r="A8" s="65" t="s">
        <v>13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19"/>
    </row>
    <row r="9" spans="1:15" ht="41.25" customHeight="1" x14ac:dyDescent="0.25">
      <c r="A9" s="60" t="s">
        <v>16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19"/>
    </row>
    <row r="10" spans="1:15" ht="109.5" customHeight="1" x14ac:dyDescent="0.25">
      <c r="A10" s="44" t="s">
        <v>7</v>
      </c>
      <c r="B10" s="55" t="s">
        <v>3</v>
      </c>
      <c r="C10" s="56"/>
      <c r="D10" s="52" t="s">
        <v>2</v>
      </c>
      <c r="E10" s="52" t="s">
        <v>20</v>
      </c>
      <c r="F10" s="43" t="s">
        <v>14</v>
      </c>
      <c r="G10" s="43"/>
      <c r="H10" s="43"/>
      <c r="I10" s="44" t="s">
        <v>0</v>
      </c>
      <c r="J10" s="44"/>
      <c r="K10" s="44"/>
      <c r="L10" s="45" t="s">
        <v>12</v>
      </c>
      <c r="M10" s="46" t="s">
        <v>10</v>
      </c>
      <c r="N10" s="20"/>
    </row>
    <row r="11" spans="1:15" ht="110.25" customHeight="1" x14ac:dyDescent="0.25">
      <c r="A11" s="44"/>
      <c r="B11" s="57"/>
      <c r="C11" s="58"/>
      <c r="D11" s="52"/>
      <c r="E11" s="52"/>
      <c r="F11" s="7" t="s">
        <v>34</v>
      </c>
      <c r="G11" s="7" t="s">
        <v>35</v>
      </c>
      <c r="H11" s="7" t="s">
        <v>36</v>
      </c>
      <c r="I11" s="21" t="s">
        <v>22</v>
      </c>
      <c r="J11" s="22" t="s">
        <v>1</v>
      </c>
      <c r="K11" s="21" t="s">
        <v>11</v>
      </c>
      <c r="L11" s="45"/>
      <c r="M11" s="46"/>
      <c r="N11" s="1"/>
    </row>
    <row r="12" spans="1:15" s="2" customFormat="1" ht="89.25" customHeight="1" x14ac:dyDescent="0.25">
      <c r="A12" s="7">
        <v>1</v>
      </c>
      <c r="B12" s="53" t="s">
        <v>30</v>
      </c>
      <c r="C12" s="54"/>
      <c r="D12" s="33" t="s">
        <v>32</v>
      </c>
      <c r="E12" s="33">
        <v>60</v>
      </c>
      <c r="F12" s="9">
        <v>800</v>
      </c>
      <c r="G12" s="9">
        <v>947.52</v>
      </c>
      <c r="H12" s="9">
        <v>931.52</v>
      </c>
      <c r="I12" s="10">
        <f>AVERAGE(F12:H12)</f>
        <v>893.01</v>
      </c>
      <c r="J12" s="39">
        <f>STDEV(F12:H12)</f>
        <v>80.95</v>
      </c>
      <c r="K12" s="40">
        <f>STDEVA(F12:H12)/(SUM(F12:H12)/COUNTIF(F12:H12,"&gt;0"))</f>
        <v>9.06E-2</v>
      </c>
      <c r="L12" s="37">
        <f>E12*F12</f>
        <v>48000</v>
      </c>
      <c r="M12" s="37">
        <f>L12*0.22/1.22</f>
        <v>8655.74</v>
      </c>
      <c r="N12" s="1"/>
      <c r="O12" s="4"/>
    </row>
    <row r="13" spans="1:15" s="2" customFormat="1" ht="61.5" customHeight="1" x14ac:dyDescent="0.25">
      <c r="A13" s="33">
        <v>2</v>
      </c>
      <c r="B13" s="53" t="s">
        <v>30</v>
      </c>
      <c r="C13" s="54"/>
      <c r="D13" s="33" t="s">
        <v>32</v>
      </c>
      <c r="E13" s="33">
        <v>100</v>
      </c>
      <c r="F13" s="9">
        <v>920</v>
      </c>
      <c r="G13" s="9">
        <v>1089.6500000000001</v>
      </c>
      <c r="H13" s="9">
        <v>1071.25</v>
      </c>
      <c r="I13" s="10">
        <f>AVERAGE(F13:H13)</f>
        <v>1026.97</v>
      </c>
      <c r="J13" s="39">
        <f>STDEV(F13:H13)</f>
        <v>93.09</v>
      </c>
      <c r="K13" s="40">
        <f>STDEVA(F13:H13)/(SUM(F13:H13)/COUNTIF(F13:H13,"&gt;0"))</f>
        <v>9.06E-2</v>
      </c>
      <c r="L13" s="37">
        <f>E13*F13</f>
        <v>92000</v>
      </c>
      <c r="M13" s="37">
        <f>L13*0.22/1.22</f>
        <v>16590.16</v>
      </c>
      <c r="N13" s="1"/>
      <c r="O13" s="4"/>
    </row>
    <row r="14" spans="1:15" s="2" customFormat="1" ht="61.5" customHeight="1" x14ac:dyDescent="0.25">
      <c r="A14" s="33">
        <v>3</v>
      </c>
      <c r="B14" s="53" t="s">
        <v>31</v>
      </c>
      <c r="C14" s="54"/>
      <c r="D14" s="33" t="s">
        <v>32</v>
      </c>
      <c r="E14" s="33">
        <v>25</v>
      </c>
      <c r="F14" s="9">
        <v>2096</v>
      </c>
      <c r="G14" s="9">
        <v>2482.5</v>
      </c>
      <c r="H14" s="9">
        <v>2440.58</v>
      </c>
      <c r="I14" s="10">
        <f>AVERAGE(F14:H14)</f>
        <v>2339.69</v>
      </c>
      <c r="J14" s="39">
        <f t="shared" ref="J14" si="0">STDEV(F14:H14)</f>
        <v>212.08</v>
      </c>
      <c r="K14" s="40">
        <f t="shared" ref="K14" si="1">STDEVA(F14:H14)/(SUM(F14:H14)/COUNTIF(F14:H14,"&gt;0"))</f>
        <v>9.06E-2</v>
      </c>
      <c r="L14" s="37">
        <f>E14*F14</f>
        <v>52400</v>
      </c>
      <c r="M14" s="37">
        <f t="shared" ref="M14" si="2">L14*0.22/1.22</f>
        <v>9449.18</v>
      </c>
      <c r="N14" s="1"/>
      <c r="O14" s="4"/>
    </row>
    <row r="15" spans="1:15" s="2" customFormat="1" ht="47.25" customHeight="1" x14ac:dyDescent="0.25">
      <c r="A15" s="47" t="s">
        <v>5</v>
      </c>
      <c r="B15" s="48"/>
      <c r="C15" s="48"/>
      <c r="D15" s="49"/>
      <c r="E15" s="23">
        <f>SUM(E12:E14)</f>
        <v>185</v>
      </c>
      <c r="F15" s="10">
        <f>E12*F12+E14*F14+E13*F13</f>
        <v>192400</v>
      </c>
      <c r="G15" s="10">
        <f>E12*G12+E14*G14+E13*G13</f>
        <v>227878.7</v>
      </c>
      <c r="H15" s="10">
        <f>E12*H12+E14*H14+E13*H13</f>
        <v>224030.7</v>
      </c>
      <c r="I15" s="8">
        <f>SUM(I12:I14)</f>
        <v>4259.67</v>
      </c>
      <c r="J15" s="38" t="s">
        <v>26</v>
      </c>
      <c r="K15" s="38" t="s">
        <v>26</v>
      </c>
      <c r="L15" s="37">
        <f>SUM(L12:L14)</f>
        <v>192400</v>
      </c>
      <c r="M15" s="37">
        <f>SUM(M12:M14)</f>
        <v>34695.08</v>
      </c>
      <c r="N15" s="1"/>
      <c r="O15" s="5"/>
    </row>
    <row r="16" spans="1:15" ht="75.75" customHeight="1" x14ac:dyDescent="0.25">
      <c r="A16" s="50" t="s">
        <v>15</v>
      </c>
      <c r="B16" s="50"/>
      <c r="C16" s="50"/>
      <c r="D16" s="50"/>
      <c r="E16" s="51" t="s">
        <v>29</v>
      </c>
      <c r="F16" s="51"/>
      <c r="G16" s="51"/>
      <c r="H16" s="51"/>
      <c r="I16" s="51"/>
      <c r="J16" s="51"/>
      <c r="K16" s="51"/>
      <c r="L16" s="41">
        <f>SUM(L12:L14)</f>
        <v>192400</v>
      </c>
      <c r="M16" s="36">
        <f>SUM(M12:M14)</f>
        <v>34695.08</v>
      </c>
    </row>
    <row r="17" spans="1:18" ht="81" customHeight="1" x14ac:dyDescent="0.25">
      <c r="A17" s="59" t="s">
        <v>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25"/>
    </row>
    <row r="18" spans="1:18" ht="66.75" customHeight="1" x14ac:dyDescent="0.25">
      <c r="A18" s="42" t="s">
        <v>33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5"/>
      <c r="O18" s="35"/>
      <c r="P18" s="35"/>
      <c r="Q18" s="35"/>
      <c r="R18" s="35"/>
    </row>
    <row r="19" spans="1:18" s="28" customFormat="1" ht="18.75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27"/>
      <c r="M19" s="27"/>
      <c r="O19" s="6"/>
    </row>
    <row r="20" spans="1:18" s="28" customFormat="1" ht="18.75" x14ac:dyDescent="0.3">
      <c r="K20" s="29"/>
      <c r="L20" s="29"/>
      <c r="M20" s="29"/>
      <c r="O20" s="6"/>
    </row>
    <row r="21" spans="1:18" s="28" customFormat="1" ht="18.75" x14ac:dyDescent="0.3">
      <c r="K21" s="29"/>
      <c r="L21" s="29"/>
      <c r="M21" s="29"/>
      <c r="O21" s="6"/>
    </row>
    <row r="22" spans="1:18" s="28" customFormat="1" ht="18.75" x14ac:dyDescent="0.3">
      <c r="K22" s="29"/>
      <c r="L22" s="29"/>
      <c r="M22" s="29"/>
      <c r="O22" s="6"/>
    </row>
    <row r="23" spans="1:18" s="28" customFormat="1" ht="18.75" x14ac:dyDescent="0.3">
      <c r="K23" s="29"/>
      <c r="L23" s="29"/>
      <c r="M23" s="29"/>
      <c r="O23" s="6"/>
    </row>
    <row r="24" spans="1:18" s="28" customFormat="1" ht="18.75" x14ac:dyDescent="0.3">
      <c r="K24" s="29"/>
      <c r="L24" s="29"/>
      <c r="M24" s="29"/>
      <c r="O24" s="6"/>
    </row>
    <row r="25" spans="1:18" s="28" customFormat="1" ht="18.75" x14ac:dyDescent="0.3">
      <c r="K25" s="29"/>
      <c r="L25" s="29"/>
      <c r="M25" s="29"/>
      <c r="O25" s="6"/>
    </row>
    <row r="26" spans="1:18" s="28" customFormat="1" ht="18.75" x14ac:dyDescent="0.3">
      <c r="K26" s="29"/>
      <c r="L26" s="29"/>
      <c r="M26" s="29"/>
      <c r="O26" s="6"/>
    </row>
    <row r="27" spans="1:18" s="28" customFormat="1" ht="18.75" x14ac:dyDescent="0.3">
      <c r="K27" s="29"/>
      <c r="L27" s="29"/>
      <c r="M27" s="29"/>
      <c r="O27" s="6"/>
    </row>
    <row r="28" spans="1:18" s="28" customFormat="1" ht="18.75" x14ac:dyDescent="0.3">
      <c r="K28" s="29"/>
      <c r="L28" s="29"/>
      <c r="M28" s="29"/>
      <c r="O28" s="6"/>
    </row>
    <row r="29" spans="1:18" s="28" customFormat="1" ht="18.75" x14ac:dyDescent="0.3">
      <c r="K29" s="29"/>
      <c r="L29" s="29"/>
      <c r="M29" s="29"/>
      <c r="O29" s="6"/>
    </row>
  </sheetData>
  <mergeCells count="22">
    <mergeCell ref="A9:M9"/>
    <mergeCell ref="J1:M1"/>
    <mergeCell ref="A3:M3"/>
    <mergeCell ref="A4:M4"/>
    <mergeCell ref="A6:M6"/>
    <mergeCell ref="A8:M8"/>
    <mergeCell ref="A18:M18"/>
    <mergeCell ref="F10:H10"/>
    <mergeCell ref="I10:K10"/>
    <mergeCell ref="L10:L11"/>
    <mergeCell ref="M10:M11"/>
    <mergeCell ref="A15:D15"/>
    <mergeCell ref="A16:D16"/>
    <mergeCell ref="E16:K16"/>
    <mergeCell ref="A10:A11"/>
    <mergeCell ref="D10:D11"/>
    <mergeCell ref="E10:E11"/>
    <mergeCell ref="B12:C12"/>
    <mergeCell ref="B14:C14"/>
    <mergeCell ref="B13:C13"/>
    <mergeCell ref="B10:C11"/>
    <mergeCell ref="A17:M17"/>
  </mergeCells>
  <printOptions horizontalCentered="1"/>
  <pageMargins left="0" right="0" top="0.39370078740157483" bottom="0.39370078740157483" header="0" footer="0"/>
  <pageSetup paperSize="9" scale="40" orientation="landscape" r:id="rId1"/>
  <headerFooter>
    <oddFooter>&amp;L&amp;8&amp;D&amp;R&amp;8&amp;P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00"/>
  </sheetPr>
  <dimension ref="A1:R29"/>
  <sheetViews>
    <sheetView view="pageBreakPreview" topLeftCell="A12" zoomScale="70" zoomScaleNormal="70" zoomScaleSheetLayoutView="70" workbookViewId="0">
      <selection activeCell="A4" sqref="A4:M4"/>
    </sheetView>
  </sheetViews>
  <sheetFormatPr defaultColWidth="9.140625" defaultRowHeight="15" x14ac:dyDescent="0.25"/>
  <cols>
    <col min="1" max="1" width="8" style="12" customWidth="1"/>
    <col min="2" max="2" width="93.42578125" style="12" customWidth="1"/>
    <col min="3" max="3" width="15.85546875" style="12" customWidth="1"/>
    <col min="4" max="4" width="16.85546875" style="12" customWidth="1"/>
    <col min="5" max="5" width="13.28515625" style="12" customWidth="1"/>
    <col min="6" max="9" width="29.140625" style="12" customWidth="1"/>
    <col min="10" max="10" width="27" style="12" customWidth="1"/>
    <col min="11" max="11" width="19" style="30" customWidth="1"/>
    <col min="12" max="12" width="25.42578125" style="30" customWidth="1"/>
    <col min="13" max="13" width="22" style="30" customWidth="1"/>
    <col min="14" max="14" width="8.28515625" style="12" customWidth="1"/>
    <col min="15" max="15" width="8.5703125" style="3" customWidth="1"/>
    <col min="16" max="16384" width="9.140625" style="12"/>
  </cols>
  <sheetData>
    <row r="1" spans="1:15" ht="57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61" t="s">
        <v>17</v>
      </c>
      <c r="K1" s="61"/>
      <c r="L1" s="61"/>
      <c r="M1" s="61"/>
    </row>
    <row r="2" spans="1:15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3"/>
      <c r="L2" s="13"/>
      <c r="M2" s="13"/>
    </row>
    <row r="3" spans="1:15" ht="33.75" customHeight="1" x14ac:dyDescent="0.25">
      <c r="A3" s="62" t="s">
        <v>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14"/>
    </row>
    <row r="4" spans="1:15" ht="33.75" customHeight="1" x14ac:dyDescent="0.25">
      <c r="A4" s="67" t="s">
        <v>27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15"/>
    </row>
    <row r="5" spans="1:15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ht="121.5" customHeight="1" x14ac:dyDescent="0.25">
      <c r="A6" s="64" t="s">
        <v>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18"/>
    </row>
    <row r="7" spans="1:15" ht="21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18"/>
    </row>
    <row r="8" spans="1:15" ht="33.75" customHeight="1" x14ac:dyDescent="0.25">
      <c r="A8" s="68" t="s">
        <v>13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19"/>
    </row>
    <row r="9" spans="1:15" ht="41.25" customHeight="1" x14ac:dyDescent="0.25">
      <c r="A9" s="60" t="s">
        <v>16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19"/>
    </row>
    <row r="10" spans="1:15" ht="109.5" customHeight="1" x14ac:dyDescent="0.25">
      <c r="A10" s="44" t="s">
        <v>7</v>
      </c>
      <c r="B10" s="55" t="s">
        <v>3</v>
      </c>
      <c r="C10" s="56"/>
      <c r="D10" s="52" t="s">
        <v>2</v>
      </c>
      <c r="E10" s="52" t="s">
        <v>20</v>
      </c>
      <c r="F10" s="43" t="s">
        <v>14</v>
      </c>
      <c r="G10" s="43"/>
      <c r="H10" s="43"/>
      <c r="I10" s="44" t="s">
        <v>0</v>
      </c>
      <c r="J10" s="44"/>
      <c r="K10" s="44"/>
      <c r="L10" s="45" t="s">
        <v>12</v>
      </c>
      <c r="M10" s="46" t="s">
        <v>10</v>
      </c>
      <c r="N10" s="20"/>
    </row>
    <row r="11" spans="1:15" ht="110.25" customHeight="1" x14ac:dyDescent="0.25">
      <c r="A11" s="44"/>
      <c r="B11" s="57"/>
      <c r="C11" s="58"/>
      <c r="D11" s="52"/>
      <c r="E11" s="52"/>
      <c r="F11" s="33" t="s">
        <v>23</v>
      </c>
      <c r="G11" s="33" t="s">
        <v>24</v>
      </c>
      <c r="H11" s="33" t="s">
        <v>25</v>
      </c>
      <c r="I11" s="32" t="s">
        <v>22</v>
      </c>
      <c r="J11" s="22" t="s">
        <v>1</v>
      </c>
      <c r="K11" s="32" t="s">
        <v>11</v>
      </c>
      <c r="L11" s="45"/>
      <c r="M11" s="46"/>
      <c r="N11" s="1"/>
    </row>
    <row r="12" spans="1:15" s="2" customFormat="1" ht="89.25" customHeight="1" x14ac:dyDescent="0.25">
      <c r="A12" s="33">
        <v>1</v>
      </c>
      <c r="B12" s="53" t="s">
        <v>21</v>
      </c>
      <c r="C12" s="54"/>
      <c r="D12" s="33" t="s">
        <v>8</v>
      </c>
      <c r="E12" s="33">
        <v>70</v>
      </c>
      <c r="F12" s="9">
        <v>3916.2</v>
      </c>
      <c r="G12" s="9">
        <v>3660</v>
      </c>
      <c r="H12" s="9">
        <v>3843</v>
      </c>
      <c r="I12" s="10">
        <f>AVERAGE(F12:H12)</f>
        <v>3806.4</v>
      </c>
      <c r="J12" s="39">
        <f>STDEV(F12:H12)</f>
        <v>131.96</v>
      </c>
      <c r="K12" s="40">
        <f>STDEVA(F12:H12)/(SUM(F12:H12)/COUNTIF(F12:H12,"&gt;0"))</f>
        <v>3.4700000000000002E-2</v>
      </c>
      <c r="L12" s="37">
        <f>ROUND(E12*I12,2)</f>
        <v>266448</v>
      </c>
      <c r="M12" s="37">
        <f>L12*0.22/1.22</f>
        <v>48048</v>
      </c>
      <c r="N12" s="1"/>
      <c r="O12" s="4"/>
    </row>
    <row r="13" spans="1:15" s="2" customFormat="1" ht="61.5" customHeight="1" x14ac:dyDescent="0.25">
      <c r="A13" s="33">
        <v>2</v>
      </c>
      <c r="B13" s="53" t="s">
        <v>18</v>
      </c>
      <c r="C13" s="54"/>
      <c r="D13" s="33" t="s">
        <v>8</v>
      </c>
      <c r="E13" s="33">
        <v>1</v>
      </c>
      <c r="F13" s="9">
        <v>50974.8</v>
      </c>
      <c r="G13" s="9">
        <v>47640</v>
      </c>
      <c r="H13" s="9">
        <v>50022</v>
      </c>
      <c r="I13" s="10">
        <f>AVERAGE(F13:H13)</f>
        <v>49545.599999999999</v>
      </c>
      <c r="J13" s="39">
        <f>STDEV(F13:H13)</f>
        <v>1717.68</v>
      </c>
      <c r="K13" s="40">
        <f>STDEVA(F13:H13)/(SUM(F13:H13)/COUNTIF(F13:H13,"&gt;0"))</f>
        <v>3.4700000000000002E-2</v>
      </c>
      <c r="L13" s="37">
        <f>ROUND(E13*I13,2)</f>
        <v>49545.599999999999</v>
      </c>
      <c r="M13" s="37">
        <f>L13*0.22/1.22</f>
        <v>8934.4500000000007</v>
      </c>
      <c r="N13" s="1"/>
      <c r="O13" s="4"/>
    </row>
    <row r="14" spans="1:15" s="2" customFormat="1" ht="61.5" customHeight="1" x14ac:dyDescent="0.25">
      <c r="A14" s="33">
        <v>3</v>
      </c>
      <c r="B14" s="53" t="s">
        <v>19</v>
      </c>
      <c r="C14" s="54"/>
      <c r="D14" s="33" t="s">
        <v>8</v>
      </c>
      <c r="E14" s="33">
        <v>1</v>
      </c>
      <c r="F14" s="9">
        <v>1174.8599999999999</v>
      </c>
      <c r="G14" s="9">
        <v>1098</v>
      </c>
      <c r="H14" s="9">
        <v>1152.9000000000001</v>
      </c>
      <c r="I14" s="10">
        <f>AVERAGE(F14:H14)</f>
        <v>1141.92</v>
      </c>
      <c r="J14" s="39">
        <f t="shared" ref="J14" si="0">STDEV(F14:H14)</f>
        <v>39.590000000000003</v>
      </c>
      <c r="K14" s="40">
        <f t="shared" ref="K14" si="1">STDEVA(F14:H14)/(SUM(F14:H14)/COUNTIF(F14:H14,"&gt;0"))</f>
        <v>3.4700000000000002E-2</v>
      </c>
      <c r="L14" s="37">
        <f>ROUND(E14*I14,2)</f>
        <v>1141.92</v>
      </c>
      <c r="M14" s="37">
        <f t="shared" ref="M14" si="2">L14*0.22/1.22</f>
        <v>205.92</v>
      </c>
      <c r="N14" s="1"/>
      <c r="O14" s="4"/>
    </row>
    <row r="15" spans="1:15" s="2" customFormat="1" ht="47.25" customHeight="1" x14ac:dyDescent="0.25">
      <c r="A15" s="47" t="s">
        <v>5</v>
      </c>
      <c r="B15" s="48"/>
      <c r="C15" s="48"/>
      <c r="D15" s="49"/>
      <c r="E15" s="23">
        <f>SUM(E12:E14)</f>
        <v>72</v>
      </c>
      <c r="F15" s="10">
        <f>E12*F12+E14*F14+E13*F13</f>
        <v>326283.65999999997</v>
      </c>
      <c r="G15" s="10">
        <f>E12*G12+E14*G14+E13*G13</f>
        <v>304938</v>
      </c>
      <c r="H15" s="10">
        <f>E12*H12+E14*H14+E13*H13</f>
        <v>320184.90000000002</v>
      </c>
      <c r="I15" s="8">
        <f>SUM(I12:I14)</f>
        <v>54493.919999999998</v>
      </c>
      <c r="J15" s="38" t="s">
        <v>26</v>
      </c>
      <c r="K15" s="38" t="s">
        <v>26</v>
      </c>
      <c r="L15" s="37">
        <f>SUM(L12:L14)</f>
        <v>317135.52</v>
      </c>
      <c r="M15" s="37">
        <f>SUM(M12:M14)</f>
        <v>57188.37</v>
      </c>
      <c r="N15" s="1"/>
      <c r="O15" s="5"/>
    </row>
    <row r="16" spans="1:15" ht="75.75" customHeight="1" x14ac:dyDescent="0.25">
      <c r="A16" s="50" t="s">
        <v>15</v>
      </c>
      <c r="B16" s="50"/>
      <c r="C16" s="50"/>
      <c r="D16" s="50"/>
      <c r="E16" s="51" t="e">
        <f ca="1">[1]!СУММАПРОПИСЬЮ(L16)&amp;", в том числе НДС 22% ("&amp;LOWER([1]!СУММАПРОПИСЬЮ(ROUND(L16*0.22/1.22,2)))&amp;")."</f>
        <v>#NAME?</v>
      </c>
      <c r="F16" s="51"/>
      <c r="G16" s="51"/>
      <c r="H16" s="51"/>
      <c r="I16" s="51"/>
      <c r="J16" s="51"/>
      <c r="K16" s="51"/>
      <c r="L16" s="24">
        <f>SUM(L12:L14)</f>
        <v>317135.52</v>
      </c>
      <c r="M16" s="36">
        <f>SUM(M12:M14)</f>
        <v>57188.37</v>
      </c>
    </row>
    <row r="17" spans="1:18" ht="83.25" customHeight="1" x14ac:dyDescent="0.25">
      <c r="A17" s="59" t="s">
        <v>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31"/>
    </row>
    <row r="18" spans="1:18" ht="114" customHeight="1" x14ac:dyDescent="0.25">
      <c r="A18" s="66" t="e">
        <f ca="1">"На основании проведённого анализа рынка, произведённых расчётов и в соответствии с разъяснительным письмом Минфина России от 16.06.2017 г. №-24-01-10/37713, начальная (максимальная) цена Контракта составляет: "&amp;TEXT(L16,"# ##0,00")&amp;" руб. "&amp;[1]!СУММАПРОПИСЬЮ(L16)&amp;", в том числе НДС 22%, "&amp;TEXT(M16,"###0,00")&amp;"("&amp;LOWER([1]!СУММАПРОПИСЬЮ(ROUND(L16*0.22/1.22,2)))&amp;")."</f>
        <v>#NAME?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35"/>
      <c r="O18" s="35"/>
      <c r="P18" s="35"/>
      <c r="Q18" s="35"/>
      <c r="R18" s="35"/>
    </row>
    <row r="19" spans="1:18" s="28" customFormat="1" ht="18.75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27"/>
      <c r="M19" s="27"/>
      <c r="O19" s="6"/>
    </row>
    <row r="20" spans="1:18" s="28" customFormat="1" ht="18.75" x14ac:dyDescent="0.3">
      <c r="K20" s="29"/>
      <c r="L20" s="29"/>
      <c r="M20" s="29"/>
      <c r="O20" s="6"/>
    </row>
    <row r="21" spans="1:18" s="28" customFormat="1" ht="18.75" x14ac:dyDescent="0.3">
      <c r="K21" s="29"/>
      <c r="L21" s="29"/>
      <c r="M21" s="29"/>
      <c r="O21" s="6"/>
    </row>
    <row r="22" spans="1:18" s="28" customFormat="1" ht="18.75" x14ac:dyDescent="0.3">
      <c r="K22" s="29"/>
      <c r="L22" s="29"/>
      <c r="M22" s="29"/>
      <c r="O22" s="6"/>
    </row>
    <row r="23" spans="1:18" s="28" customFormat="1" ht="18.75" x14ac:dyDescent="0.3">
      <c r="K23" s="29"/>
      <c r="L23" s="29"/>
      <c r="M23" s="29"/>
      <c r="O23" s="6"/>
    </row>
    <row r="24" spans="1:18" s="28" customFormat="1" ht="18.75" x14ac:dyDescent="0.3">
      <c r="K24" s="29"/>
      <c r="L24" s="29"/>
      <c r="M24" s="29"/>
      <c r="O24" s="6"/>
    </row>
    <row r="25" spans="1:18" s="28" customFormat="1" ht="18.75" x14ac:dyDescent="0.3">
      <c r="K25" s="29"/>
      <c r="L25" s="29"/>
      <c r="M25" s="29"/>
      <c r="O25" s="6"/>
    </row>
    <row r="26" spans="1:18" s="28" customFormat="1" ht="18.75" x14ac:dyDescent="0.3">
      <c r="K26" s="29"/>
      <c r="L26" s="29"/>
      <c r="M26" s="29"/>
      <c r="O26" s="6"/>
    </row>
    <row r="27" spans="1:18" s="28" customFormat="1" ht="18.75" x14ac:dyDescent="0.3">
      <c r="K27" s="29"/>
      <c r="L27" s="29"/>
      <c r="M27" s="29"/>
      <c r="O27" s="6"/>
    </row>
    <row r="28" spans="1:18" s="28" customFormat="1" ht="18.75" x14ac:dyDescent="0.3">
      <c r="K28" s="29"/>
      <c r="L28" s="29"/>
      <c r="M28" s="29"/>
      <c r="O28" s="6"/>
    </row>
    <row r="29" spans="1:18" s="28" customFormat="1" ht="18.75" x14ac:dyDescent="0.3">
      <c r="K29" s="29"/>
      <c r="L29" s="29"/>
      <c r="M29" s="29"/>
      <c r="O29" s="6"/>
    </row>
  </sheetData>
  <mergeCells count="22">
    <mergeCell ref="A9:M9"/>
    <mergeCell ref="J1:M1"/>
    <mergeCell ref="A3:M3"/>
    <mergeCell ref="A4:M4"/>
    <mergeCell ref="A6:M6"/>
    <mergeCell ref="A8:M8"/>
    <mergeCell ref="A16:D16"/>
    <mergeCell ref="E16:K16"/>
    <mergeCell ref="A17:M17"/>
    <mergeCell ref="A18:M18"/>
    <mergeCell ref="L10:L11"/>
    <mergeCell ref="M10:M11"/>
    <mergeCell ref="B12:C12"/>
    <mergeCell ref="B13:C13"/>
    <mergeCell ref="B14:C14"/>
    <mergeCell ref="A15:D15"/>
    <mergeCell ref="A10:A11"/>
    <mergeCell ref="B10:C11"/>
    <mergeCell ref="D10:D11"/>
    <mergeCell ref="E10:E11"/>
    <mergeCell ref="F10:H10"/>
    <mergeCell ref="I10:K10"/>
  </mergeCells>
  <printOptions horizontalCentered="1"/>
  <pageMargins left="0" right="0" top="0.39370078740157483" bottom="0.39370078740157483" header="0" footer="0"/>
  <pageSetup paperSize="9" scale="40" orientation="landscape" r:id="rId1"/>
  <headerFooter>
    <oddFooter>&amp;L&amp;8&amp;D&amp;R&amp;8&amp;P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МЗЦК</vt:lpstr>
      <vt:lpstr>НМЦК</vt:lpstr>
      <vt:lpstr>МЗЦК!Область_печати</vt:lpstr>
      <vt:lpstr>НМЦК!Область_печати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2026-06-04T09:07:32Z</cp:lastPrinted>
  <dcterms:created xsi:type="dcterms:W3CDTF">2025-03-19T12:10:12Z</dcterms:created>
  <dcterms:modified xsi:type="dcterms:W3CDTF">2026-09-22T13:27:25Z</dcterms:modified>
</cp:coreProperties>
</file>