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0" windowHeight="13170"/>
  </bookViews>
  <sheets>
    <sheet name="обосн" sheetId="8" r:id="rId1"/>
  </sheets>
  <definedNames>
    <definedName name="_xlnm.Print_Area" localSheetId="0">обосн!$A$2:$O$20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3" i="8"/>
  <c r="N12"/>
  <c r="L12"/>
  <c r="M12" s="1"/>
  <c r="J12"/>
  <c r="K12" s="1"/>
  <c r="I12"/>
  <c r="L11"/>
  <c r="M11" s="1"/>
  <c r="N11" s="1"/>
  <c r="O11" s="1"/>
  <c r="J11"/>
  <c r="K11" s="1"/>
  <c r="I11"/>
  <c r="L10"/>
  <c r="M10" s="1"/>
  <c r="N10" s="1"/>
  <c r="O10" s="1"/>
  <c r="J10"/>
  <c r="I10"/>
  <c r="I9"/>
  <c r="J9"/>
  <c r="L9"/>
  <c r="M9" s="1"/>
  <c r="N9" s="1"/>
  <c r="O9" s="1"/>
  <c r="O12" l="1"/>
  <c r="K10"/>
  <c r="K9"/>
</calcChain>
</file>

<file path=xl/sharedStrings.xml><?xml version="1.0" encoding="utf-8"?>
<sst xmlns="http://schemas.openxmlformats.org/spreadsheetml/2006/main" count="40" uniqueCount="37">
  <si>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</si>
  <si>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</si>
  <si>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</si>
  <si>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</si>
  <si>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</si>
  <si>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</si>
  <si>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</si>
  <si>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</si>
  <si>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</si>
  <si>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</si>
  <si>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</si>
  <si>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</si>
  <si>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</si>
  <si>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</si>
  <si>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</si>
  <si>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</si>
  <si>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</si>
  <si>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</si>
  <si>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</si>
  <si>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</si>
  <si>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</si>
  <si>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</si>
  <si>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 xml:space="preserve">руб., </t>
  </si>
  <si>
    <t>Расчетная сумма:</t>
  </si>
  <si>
    <t>Заказчик не указывает сведения о потенциальных поставщиках, сделавших коммерческое предложение во избежание нарушения Статьи 11 Федерального закона от 26.07.2006. № 135-ФЗ (ред. от 01.03.2011) «О защите конкуренции» и сговора участников размещения заказа. Коммерческие предложения хранятся у Заказчика.</t>
  </si>
  <si>
    <t>шт.</t>
  </si>
  <si>
    <t>Обоснование начальной (максимальной) цены контракта
на оказание услуг по текущему ремонту автотранспорта</t>
  </si>
  <si>
    <t>Ценовое предложение №1 вх № 70/ТО/54-209 от 06.02.2026г.</t>
  </si>
  <si>
    <t>Ценовое предложение №2 вх № 70/ТО/54-210 от 06.02.2026г.</t>
  </si>
  <si>
    <t>Ценовое предложение №3 вх № 70/ТО/54-211 от 06.02.2026г.</t>
  </si>
  <si>
    <t>Начальник отделения МПРиРР отдела ИТСОиН ФКУ ЦИТОВ УФСИН России по Тамбовской области                                                                                                                    В.С. Конкин</t>
  </si>
  <si>
    <t>Запасные части Лада Ннва</t>
  </si>
  <si>
    <t>Услуги Лада Нива</t>
  </si>
  <si>
    <t>Запасные части Газ Некст</t>
  </si>
  <si>
    <t>Услуги Газ Некст</t>
  </si>
  <si>
    <t>** Государственный контракт планируется заключить по минимальной предложенной цене, соответственно НМЦК составит 85 000 рублей.</t>
  </si>
  <si>
    <r>
      <t xml:space="preserve">Дата подготовки обоснования НМЦК </t>
    </r>
    <r>
      <rPr>
        <sz val="12"/>
        <color theme="1"/>
        <rFont val="Times New Roman"/>
        <family val="1"/>
        <charset val="204"/>
      </rPr>
      <t xml:space="preserve"> 27.08.2026</t>
    </r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</si>
</sst>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000"/>
    <numFmt numFmtId="166" formatCode="#,##0.00_ ;[Red]\-#,##0.0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/>
    <xf numFmtId="166" fontId="10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5" fillId="4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2" fillId="5" borderId="10" xfId="0" applyFont="1" applyFill="1" applyBorder="1" applyAlignment="1">
      <alignment horizontal="center" vertical="center" wrapText="1" justifyLastLine="1"/>
    </xf>
    <xf numFmtId="0" fontId="2" fillId="4" borderId="1" xfId="0" applyFont="1" applyFill="1" applyBorder="1" applyAlignment="1">
      <alignment horizontal="center" vertical="center" wrapText="1" justifyLastLine="1"/>
    </xf>
    <xf numFmtId="1" fontId="2" fillId="5" borderId="1" xfId="0" applyNumberFormat="1" applyFont="1" applyFill="1" applyBorder="1" applyAlignment="1">
      <alignment horizontal="center" vertical="center" wrapText="1" justifyLastLine="1"/>
    </xf>
    <xf numFmtId="2" fontId="2" fillId="5" borderId="1" xfId="0" applyNumberFormat="1" applyFont="1" applyFill="1" applyBorder="1" applyAlignment="1">
      <alignment horizontal="center" vertical="center" wrapText="1" justifyLastLine="1"/>
    </xf>
    <xf numFmtId="2" fontId="2" fillId="5" borderId="1" xfId="0" applyNumberFormat="1" applyFont="1" applyFill="1" applyBorder="1" applyAlignment="1">
      <alignment horizontal="center" vertical="center" justifyLastLine="1"/>
    </xf>
    <xf numFmtId="10" fontId="2" fillId="5" borderId="1" xfId="0" applyNumberFormat="1" applyFont="1" applyFill="1" applyBorder="1" applyAlignment="1">
      <alignment horizontal="center" vertical="center" justifyLastLine="1"/>
    </xf>
    <xf numFmtId="4" fontId="2" fillId="5" borderId="1" xfId="0" applyNumberFormat="1" applyFont="1" applyFill="1" applyBorder="1" applyAlignment="1">
      <alignment horizontal="center" vertical="center" wrapText="1" justifyLastLine="1"/>
    </xf>
    <xf numFmtId="4" fontId="2" fillId="5" borderId="11" xfId="0" applyNumberFormat="1" applyFont="1" applyFill="1" applyBorder="1" applyAlignment="1">
      <alignment horizontal="center" vertical="center" wrapText="1" justifyLastLine="1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tabSelected="1" topLeftCell="A2" zoomScale="85" zoomScaleNormal="85" workbookViewId="0">
      <selection activeCell="A15" sqref="A15:O15"/>
    </sheetView>
  </sheetViews>
  <sheetFormatPr defaultRowHeight="12.75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3.57031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15.75">
      <c r="J2" s="2"/>
      <c r="M2" s="46"/>
      <c r="N2" s="46"/>
      <c r="O2" s="46"/>
    </row>
    <row r="3" spans="1:15" ht="32.25" customHeight="1">
      <c r="A3" s="51" t="s">
        <v>26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5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48" customHeight="1">
      <c r="A5" s="40" t="s">
        <v>17</v>
      </c>
      <c r="B5" s="41"/>
      <c r="C5" s="42" t="s">
        <v>20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1:15" ht="32.25" customHeight="1">
      <c r="A6" s="40" t="s">
        <v>18</v>
      </c>
      <c r="B6" s="41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1"/>
    </row>
    <row r="7" spans="1:15">
      <c r="A7" s="52" t="s">
        <v>2</v>
      </c>
      <c r="B7" s="52" t="s">
        <v>21</v>
      </c>
      <c r="C7" s="54" t="s">
        <v>3</v>
      </c>
      <c r="D7" s="56" t="s">
        <v>0</v>
      </c>
      <c r="E7" s="58" t="s">
        <v>4</v>
      </c>
      <c r="F7" s="58"/>
      <c r="G7" s="58"/>
      <c r="H7" s="58"/>
      <c r="I7" s="49" t="s">
        <v>5</v>
      </c>
      <c r="J7" s="49"/>
      <c r="K7" s="49"/>
      <c r="L7" s="50" t="s">
        <v>6</v>
      </c>
      <c r="M7" s="50"/>
      <c r="N7" s="50"/>
      <c r="O7" s="50"/>
    </row>
    <row r="8" spans="1:15" ht="150.75">
      <c r="A8" s="53"/>
      <c r="B8" s="53"/>
      <c r="C8" s="55"/>
      <c r="D8" s="57"/>
      <c r="E8" s="59" t="s">
        <v>27</v>
      </c>
      <c r="F8" s="59" t="s">
        <v>28</v>
      </c>
      <c r="G8" s="59" t="s">
        <v>29</v>
      </c>
      <c r="H8" s="19" t="s">
        <v>7</v>
      </c>
      <c r="I8" s="17" t="s">
        <v>8</v>
      </c>
      <c r="J8" s="18" t="s">
        <v>9</v>
      </c>
      <c r="K8" s="18" t="s">
        <v>10</v>
      </c>
      <c r="L8" s="18" t="s">
        <v>11</v>
      </c>
      <c r="M8" s="19" t="s">
        <v>12</v>
      </c>
      <c r="N8" s="19" t="s">
        <v>13</v>
      </c>
      <c r="O8" s="19" t="s">
        <v>14</v>
      </c>
    </row>
    <row r="9" spans="1:15">
      <c r="A9" s="25">
        <v>1</v>
      </c>
      <c r="B9" s="26" t="s">
        <v>31</v>
      </c>
      <c r="C9" s="27" t="s">
        <v>25</v>
      </c>
      <c r="D9" s="28">
        <v>1</v>
      </c>
      <c r="E9" s="23">
        <v>34030</v>
      </c>
      <c r="F9" s="22">
        <v>35000</v>
      </c>
      <c r="G9" s="22">
        <v>36200</v>
      </c>
      <c r="H9" s="29">
        <v>3</v>
      </c>
      <c r="I9" s="30">
        <f t="shared" ref="I9:I12" si="0">AVERAGE(E9:G9)</f>
        <v>35076.666666666664</v>
      </c>
      <c r="J9" s="31">
        <f t="shared" ref="J9:J12" si="1">STDEV(E9:G9)</f>
        <v>1087.0295917468179</v>
      </c>
      <c r="K9" s="32">
        <f t="shared" ref="K9:K12" si="2">J9/I9</f>
        <v>3.0990105247937414E-2</v>
      </c>
      <c r="L9" s="30">
        <f t="shared" ref="L9:L12" si="3">((D9/H9)*(SUM(E9:G9)))</f>
        <v>35076.666666666664</v>
      </c>
      <c r="M9" s="30">
        <f t="shared" ref="M9:M12" si="4">L9/D9</f>
        <v>35076.666666666664</v>
      </c>
      <c r="N9" s="33">
        <f t="shared" ref="N9:N12" si="5">ROUND(M9,2)</f>
        <v>35076.67</v>
      </c>
      <c r="O9" s="34">
        <f t="shared" ref="O9:O12" si="6">N9*D9</f>
        <v>35076.67</v>
      </c>
    </row>
    <row r="10" spans="1:15">
      <c r="A10" s="25">
        <v>2</v>
      </c>
      <c r="B10" s="24" t="s">
        <v>32</v>
      </c>
      <c r="C10" s="27" t="s">
        <v>25</v>
      </c>
      <c r="D10" s="28">
        <v>1</v>
      </c>
      <c r="E10" s="23">
        <v>31130</v>
      </c>
      <c r="F10" s="22">
        <v>32450</v>
      </c>
      <c r="G10" s="22">
        <v>33800</v>
      </c>
      <c r="H10" s="29">
        <v>3</v>
      </c>
      <c r="I10" s="30">
        <f>AVERAGE(E10:G10)</f>
        <v>32460</v>
      </c>
      <c r="J10" s="31">
        <f>STDEV(E10:G10)</f>
        <v>1335.0280895921253</v>
      </c>
      <c r="K10" s="32">
        <f>J10/I10</f>
        <v>4.1128406949849823E-2</v>
      </c>
      <c r="L10" s="30">
        <f>((D10/H10)*(SUM(E10:G10)))</f>
        <v>32460</v>
      </c>
      <c r="M10" s="30">
        <f>L10/D10</f>
        <v>32460</v>
      </c>
      <c r="N10" s="33">
        <f>ROUND(M10,2)</f>
        <v>32460</v>
      </c>
      <c r="O10" s="34">
        <f>N10*D10</f>
        <v>32460</v>
      </c>
    </row>
    <row r="11" spans="1:15">
      <c r="A11" s="25">
        <v>3</v>
      </c>
      <c r="B11" s="26" t="s">
        <v>33</v>
      </c>
      <c r="C11" s="27" t="s">
        <v>25</v>
      </c>
      <c r="D11" s="28">
        <v>1</v>
      </c>
      <c r="E11" s="23">
        <v>14040</v>
      </c>
      <c r="F11" s="22">
        <v>14600</v>
      </c>
      <c r="G11" s="22">
        <v>15000</v>
      </c>
      <c r="H11" s="29">
        <v>3</v>
      </c>
      <c r="I11" s="30">
        <f>AVERAGE(E11:G11)</f>
        <v>14546.666666666666</v>
      </c>
      <c r="J11" s="31">
        <f>STDEV(E11:G11)</f>
        <v>482.21710186731605</v>
      </c>
      <c r="K11" s="32">
        <f>J11/I11</f>
        <v>3.3149663281437862E-2</v>
      </c>
      <c r="L11" s="30">
        <f>((D11/H11)*(SUM(E11:G11)))</f>
        <v>14546.666666666666</v>
      </c>
      <c r="M11" s="30">
        <f>L11/D11</f>
        <v>14546.666666666666</v>
      </c>
      <c r="N11" s="33">
        <f>ROUND(M11,2)</f>
        <v>14546.67</v>
      </c>
      <c r="O11" s="34">
        <f>N11*D11</f>
        <v>14546.67</v>
      </c>
    </row>
    <row r="12" spans="1:15">
      <c r="A12" s="25">
        <v>4</v>
      </c>
      <c r="B12" s="24" t="s">
        <v>34</v>
      </c>
      <c r="C12" s="27" t="s">
        <v>25</v>
      </c>
      <c r="D12" s="28">
        <v>1</v>
      </c>
      <c r="E12" s="23">
        <v>5800</v>
      </c>
      <c r="F12" s="22">
        <v>6100</v>
      </c>
      <c r="G12" s="22">
        <v>6500</v>
      </c>
      <c r="H12" s="29">
        <v>3</v>
      </c>
      <c r="I12" s="30">
        <f>AVERAGE(E12:G12)</f>
        <v>6133.333333333333</v>
      </c>
      <c r="J12" s="31">
        <f>STDEV(E12:G12)</f>
        <v>351.18845842842819</v>
      </c>
      <c r="K12" s="32">
        <f>J12/I12</f>
        <v>5.7258987787243733E-2</v>
      </c>
      <c r="L12" s="30">
        <f>((D12/H12)*(SUM(E12:G12)))</f>
        <v>6133.333333333333</v>
      </c>
      <c r="M12" s="30">
        <f>L12/D12</f>
        <v>6133.333333333333</v>
      </c>
      <c r="N12" s="33">
        <f>ROUND(M12,2)</f>
        <v>6133.33</v>
      </c>
      <c r="O12" s="34">
        <f>N12*D12</f>
        <v>6133.33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 t="s">
        <v>15</v>
      </c>
      <c r="O13" s="13">
        <f>SUM(O9:O12)</f>
        <v>88216.67</v>
      </c>
    </row>
    <row r="14" spans="1:15">
      <c r="A14" s="47" t="s">
        <v>19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72.75" customHeight="1">
      <c r="A15" s="47" t="s">
        <v>16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s="14" customFormat="1" ht="44.25" customHeight="1">
      <c r="A16" s="45" t="s">
        <v>23</v>
      </c>
      <c r="B16" s="45"/>
      <c r="C16" s="36">
        <v>88216.67</v>
      </c>
      <c r="D16" s="36"/>
      <c r="E16" s="21" t="s">
        <v>22</v>
      </c>
      <c r="F16" s="37" t="s">
        <v>35</v>
      </c>
      <c r="G16" s="38"/>
      <c r="H16" s="38"/>
      <c r="I16" s="38"/>
      <c r="J16" s="38"/>
      <c r="K16" s="38"/>
      <c r="L16" s="38"/>
      <c r="M16" s="38"/>
      <c r="N16" s="38"/>
      <c r="O16" s="38"/>
    </row>
    <row r="17" spans="1:15" s="15" customFormat="1" ht="17.25" customHeight="1">
      <c r="A17" s="39" t="s">
        <v>24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 ht="18.7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1:15" s="16" customFormat="1" ht="33.75" customHeight="1">
      <c r="A19" s="35" t="s">
        <v>36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1"/>
    </row>
    <row r="20" spans="1:15" ht="15.75">
      <c r="A20" s="35" t="s">
        <v>30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5" s="16" customFormat="1" ht="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1">
    <mergeCell ref="A6:B6"/>
    <mergeCell ref="C5:O5"/>
    <mergeCell ref="A16:B16"/>
    <mergeCell ref="M2:O2"/>
    <mergeCell ref="A14:O14"/>
    <mergeCell ref="A15:O15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9:N19"/>
    <mergeCell ref="A20:O20"/>
    <mergeCell ref="C16:D16"/>
    <mergeCell ref="F16:O16"/>
    <mergeCell ref="A17:O1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2026-08-27T10:34:49Z</dcterms:modified>
</cp:coreProperties>
</file>