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Документы\Договора\2026 год\10. Инженерная служба\АВР\"/>
    </mc:Choice>
  </mc:AlternateContent>
  <bookViews>
    <workbookView xWindow="0" yWindow="0" windowWidth="28800" windowHeight="12435"/>
  </bookViews>
  <sheets>
    <sheet name="ОНМЦК " sheetId="4" r:id="rId1"/>
    <sheet name="Лист1" sheetId="5" state="hidden" r:id="rId2"/>
  </sheets>
  <definedNames>
    <definedName name="n_1">{"","одинz","дваz","триz","четыреz","пятьz","шестьz","семьz","восемьz","девятьz"}</definedName>
    <definedName name="n_2">{"десятьz","одиннадцатьz","двенадцатьz","тринадцатьz","четырнадцатьz","пятнадцатьz","шестнадцатьz","семнадцатьz","восемнадцатьz","девятнадцатьz"}</definedName>
    <definedName name="n_3">{"";1;"двадцатьz";"тридцатьz";"сорокz";"пятьдесятz";"шестьдесятz";"семьдесятz";"восемьдесятz";"девяностоz"}</definedName>
    <definedName name="n_4">{"","стоz","двестиz","тристаz","четырестаz","пятьсотz","шестьсотz","семьсотz","восемьсотz","девятьсотz"}</definedName>
    <definedName name="n_5">{"","однаz","двеz","триz","четыреz","пятьz","шестьz","семьz","восемьz","девятьz"}</definedName>
    <definedName name="n0">"000000000000"&amp;MID(1/2,2,1)&amp;"00"</definedName>
    <definedName name="n0x">IF(n_3=1,n_2,n_3&amp;n_1)</definedName>
    <definedName name="n1x">IF(n_3=1,n_2,n_3&amp;n_5)</definedName>
    <definedName name="мил">{0,"овz";1,"z";2,"аz";5,"овz"}</definedName>
    <definedName name="тыс">{0,"тысячz";1,"тысячаz";2,"тысячиz";5,"тысячz"}</definedName>
  </definedNames>
  <calcPr calcId="152511"/>
</workbook>
</file>

<file path=xl/calcChain.xml><?xml version="1.0" encoding="utf-8"?>
<calcChain xmlns="http://schemas.openxmlformats.org/spreadsheetml/2006/main">
  <c r="K10" i="4" l="1"/>
  <c r="J10" i="4"/>
  <c r="I10" i="4"/>
  <c r="P10" i="4" l="1"/>
  <c r="L9" i="4"/>
  <c r="M9" i="4" s="1"/>
  <c r="N9" i="4" s="1"/>
  <c r="A22" i="5" l="1"/>
  <c r="B22" i="5" s="1"/>
  <c r="A21" i="5"/>
  <c r="B21" i="5" s="1"/>
  <c r="A20" i="5"/>
  <c r="B20" i="5" s="1"/>
  <c r="A19" i="5"/>
  <c r="B19" i="5" s="1"/>
  <c r="A18" i="5"/>
  <c r="B18" i="5" s="1"/>
  <c r="B16" i="5"/>
  <c r="B15" i="5"/>
  <c r="B14" i="5"/>
  <c r="B13" i="5"/>
  <c r="B12" i="5"/>
  <c r="B11" i="5"/>
  <c r="B10" i="5"/>
  <c r="B9" i="5"/>
  <c r="B8" i="5"/>
  <c r="B7" i="5"/>
  <c r="B6" i="5"/>
  <c r="A5" i="5"/>
  <c r="B5" i="5" s="1"/>
  <c r="H17" i="4" s="1"/>
</calcChain>
</file>

<file path=xl/sharedStrings.xml><?xml version="1.0" encoding="utf-8"?>
<sst xmlns="http://schemas.openxmlformats.org/spreadsheetml/2006/main" count="29" uniqueCount="29">
  <si>
    <t>№</t>
  </si>
  <si>
    <t>Среднее квадратичное отклонение</t>
  </si>
  <si>
    <t>Оценка однородности совокупности значений выявленных цен, используемых в расчете НМЦК</t>
  </si>
  <si>
    <t>Единица  измерения</t>
  </si>
  <si>
    <t>Количество</t>
  </si>
  <si>
    <t>Наименование товара</t>
  </si>
  <si>
    <t>Информация о валюте, используемой для формирования цены контракта и расчетов с Поставщиком (Подрядчиком, Исполнителем):
Российский рубль (код валюты - 643)</t>
  </si>
  <si>
    <t>Цена за единицу*, руб.</t>
  </si>
  <si>
    <t>НМЦК*, руб.</t>
  </si>
  <si>
    <t>Используемый метод определения начальной (максимальной) цены контракта с обоснованием</t>
  </si>
  <si>
    <t>Метод сопоставимых рыночных цен (анализа рынка), данный метод определения НМЦК является приоритетным.</t>
  </si>
  <si>
    <t xml:space="preserve">                                 ИТОГО</t>
  </si>
  <si>
    <t xml:space="preserve">Начальная (максимальная) цена контракта: </t>
  </si>
  <si>
    <t>Перевод числа в сумму прописью</t>
  </si>
  <si>
    <r>
      <t xml:space="preserve">Формат: </t>
    </r>
    <r>
      <rPr>
        <b/>
        <sz val="10"/>
        <color indexed="56"/>
        <rFont val="Arial"/>
        <family val="2"/>
        <charset val="204"/>
      </rPr>
      <t>"0 (пропись) рублей 00 копеек"</t>
    </r>
  </si>
  <si>
    <t>Примеры</t>
  </si>
  <si>
    <t>Результат преобразования</t>
  </si>
  <si>
    <t>Случайные примеры:</t>
  </si>
  <si>
    <t>Обоснование начальной (максимальной) цены Контракта</t>
  </si>
  <si>
    <r>
      <t>Средняя арифметическая цена &lt;</t>
    </r>
    <r>
      <rPr>
        <i/>
        <sz val="12"/>
        <color indexed="8"/>
        <rFont val="Times New Roman"/>
        <family val="1"/>
        <charset val="204"/>
      </rPr>
      <t>ц</t>
    </r>
    <r>
      <rPr>
        <sz val="12"/>
        <color indexed="8"/>
        <rFont val="Times New Roman"/>
        <family val="1"/>
        <charset val="204"/>
      </rPr>
      <t xml:space="preserve">&gt; </t>
    </r>
  </si>
  <si>
    <r>
      <t xml:space="preserve">коэффициент вариации цен V (%)           </t>
    </r>
    <r>
      <rPr>
        <i/>
        <sz val="11"/>
        <color indexed="8"/>
        <rFont val="Times New Roman"/>
        <family val="1"/>
        <charset val="204"/>
      </rPr>
      <t xml:space="preserve">         (не должен превышать 33%)</t>
    </r>
  </si>
  <si>
    <t xml:space="preserve">        
*В связи с экономией бюджетных средств в 2026 году при определении максимального значения цены контракта использована минимальная величина цены из полученных коммерческих предложений           
Начальная (максимальная) цена контракта: 139 668,60 (сто тридцать девять тысяч шесть сот шестьдесят весемь) рублей 60 копеек.</t>
  </si>
  <si>
    <t>Директор  Ярославского филиала ФГБУ "ИМЦЭУАОСМП" Росздравнадзора                                                                 Р.Р. Галеев</t>
  </si>
  <si>
    <t xml:space="preserve">Обоснование начальной (максимальной) цены Контракта поставки устройства АВР ТСM-630/630А 3P EKF  Ярославского филиала  ФГБУ «ИМЦЭУАОСМП» Росздравнадзора
</t>
  </si>
  <si>
    <t xml:space="preserve"> Устройство АВР ТСM-630/630А 3P EKF </t>
  </si>
  <si>
    <t>шт.</t>
  </si>
  <si>
    <t>Ответ на запрос ценовой информации №1 от 18.05.2026 № 218/0616131</t>
  </si>
  <si>
    <t xml:space="preserve">Информация с сайта ина online.el-com.ru : </t>
  </si>
  <si>
    <t>Информация с сайта: rs24.ru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</si>
</sst>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р_."/>
  </numFmts>
  <fonts count="21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4"/>
      <name val="Arial"/>
      <family val="2"/>
    </font>
    <font>
      <b/>
      <sz val="10"/>
      <color indexed="56"/>
      <name val="Arial"/>
      <family val="2"/>
      <charset val="204"/>
    </font>
    <font>
      <b/>
      <sz val="10"/>
      <name val="Arial"/>
      <family val="2"/>
      <charset val="204"/>
    </font>
    <font>
      <sz val="13"/>
      <name val="Times New Roman"/>
      <family val="1"/>
      <charset val="204"/>
    </font>
    <font>
      <sz val="13"/>
      <name val="Arial"/>
      <family val="2"/>
      <charset val="204"/>
    </font>
    <font>
      <b/>
      <sz val="13"/>
      <name val="Times New Roman"/>
      <family val="1"/>
      <charset val="204"/>
    </font>
    <font>
      <sz val="13"/>
      <color indexed="8"/>
      <name val="Times New Roman"/>
      <family val="1"/>
      <charset val="204"/>
    </font>
    <font>
      <sz val="10"/>
      <color theme="3"/>
      <name val="Arial"/>
      <family val="2"/>
      <charset val="204"/>
    </font>
    <font>
      <sz val="13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.5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2" fillId="0" borderId="0" xfId="0" applyFont="1"/>
    <xf numFmtId="0" fontId="9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4" fontId="0" fillId="0" borderId="0" xfId="0" applyNumberFormat="1"/>
    <xf numFmtId="0" fontId="1" fillId="0" borderId="0" xfId="0" quotePrefix="1" applyFont="1"/>
    <xf numFmtId="4" fontId="4" fillId="0" borderId="0" xfId="0" applyNumberFormat="1" applyFont="1" applyAlignment="1">
      <alignment vertical="center"/>
    </xf>
    <xf numFmtId="0" fontId="1" fillId="0" borderId="0" xfId="0" quotePrefix="1" applyFont="1" applyAlignment="1">
      <alignment wrapText="1"/>
    </xf>
    <xf numFmtId="0" fontId="5" fillId="0" borderId="0" xfId="0" applyFont="1" applyFill="1" applyBorder="1" applyAlignment="1"/>
    <xf numFmtId="0" fontId="6" fillId="0" borderId="0" xfId="0" applyFont="1" applyFill="1" applyBorder="1"/>
    <xf numFmtId="0" fontId="6" fillId="0" borderId="0" xfId="0" applyFont="1" applyFill="1"/>
    <xf numFmtId="0" fontId="7" fillId="0" borderId="0" xfId="0" applyFont="1" applyFill="1" applyBorder="1" applyAlignment="1">
      <alignment vertical="center" wrapText="1"/>
    </xf>
    <xf numFmtId="0" fontId="8" fillId="0" borderId="0" xfId="0" applyFont="1" applyFill="1" applyBorder="1"/>
    <xf numFmtId="0" fontId="8" fillId="0" borderId="0" xfId="0" applyFont="1" applyFill="1"/>
    <xf numFmtId="0" fontId="8" fillId="0" borderId="5" xfId="0" applyFont="1" applyFill="1" applyBorder="1"/>
    <xf numFmtId="0" fontId="8" fillId="0" borderId="0" xfId="0" applyFont="1" applyFill="1" applyAlignment="1">
      <alignment horizontal="left"/>
    </xf>
    <xf numFmtId="0" fontId="8" fillId="0" borderId="0" xfId="0" applyFont="1" applyFill="1" applyAlignment="1">
      <alignment vertical="top"/>
    </xf>
    <xf numFmtId="0" fontId="8" fillId="0" borderId="0" xfId="0" applyFont="1" applyFill="1" applyAlignment="1"/>
    <xf numFmtId="0" fontId="8" fillId="0" borderId="0" xfId="0" applyFont="1" applyAlignment="1">
      <alignment horizontal="left" wrapText="1"/>
    </xf>
    <xf numFmtId="0" fontId="8" fillId="0" borderId="0" xfId="0" applyFont="1" applyAlignment="1">
      <alignment horizontal="left"/>
    </xf>
    <xf numFmtId="0" fontId="11" fillId="0" borderId="0" xfId="0" applyFont="1"/>
    <xf numFmtId="4" fontId="14" fillId="0" borderId="0" xfId="0" applyNumberFormat="1" applyFont="1" applyFill="1" applyAlignment="1"/>
    <xf numFmtId="0" fontId="13" fillId="0" borderId="0" xfId="0" applyFont="1" applyAlignment="1">
      <alignment horizontal="center" vertical="center" wrapText="1"/>
    </xf>
    <xf numFmtId="0" fontId="8" fillId="2" borderId="0" xfId="0" applyFont="1" applyFill="1" applyAlignment="1"/>
    <xf numFmtId="0" fontId="12" fillId="0" borderId="1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top" wrapText="1"/>
    </xf>
    <xf numFmtId="0" fontId="12" fillId="0" borderId="4" xfId="0" applyFont="1" applyFill="1" applyBorder="1" applyAlignment="1">
      <alignment horizontal="center" vertical="top" wrapText="1"/>
    </xf>
    <xf numFmtId="0" fontId="12" fillId="0" borderId="5" xfId="0" applyFont="1" applyFill="1" applyBorder="1" applyAlignment="1">
      <alignment horizontal="center" vertical="center" wrapText="1"/>
    </xf>
    <xf numFmtId="4" fontId="16" fillId="0" borderId="5" xfId="0" applyNumberFormat="1" applyFont="1" applyFill="1" applyBorder="1" applyAlignment="1">
      <alignment horizontal="center" vertical="center" wrapText="1"/>
    </xf>
    <xf numFmtId="4" fontId="12" fillId="0" borderId="5" xfId="0" applyNumberFormat="1" applyFont="1" applyFill="1" applyBorder="1" applyAlignment="1">
      <alignment horizontal="center" vertical="center" wrapText="1"/>
    </xf>
    <xf numFmtId="4" fontId="12" fillId="0" borderId="5" xfId="0" applyNumberFormat="1" applyFont="1" applyFill="1" applyBorder="1" applyAlignment="1">
      <alignment horizontal="center" vertical="center"/>
    </xf>
    <xf numFmtId="4" fontId="16" fillId="0" borderId="5" xfId="0" applyNumberFormat="1" applyFont="1" applyFill="1" applyBorder="1" applyAlignment="1">
      <alignment horizontal="center" vertical="center"/>
    </xf>
    <xf numFmtId="164" fontId="12" fillId="0" borderId="5" xfId="0" applyNumberFormat="1" applyFont="1" applyFill="1" applyBorder="1" applyAlignment="1">
      <alignment horizontal="center" vertical="center"/>
    </xf>
    <xf numFmtId="4" fontId="18" fillId="0" borderId="5" xfId="0" applyNumberFormat="1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top" wrapText="1"/>
    </xf>
    <xf numFmtId="0" fontId="13" fillId="0" borderId="5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2" fontId="12" fillId="0" borderId="5" xfId="0" applyNumberFormat="1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center" vertical="center" wrapText="1"/>
    </xf>
    <xf numFmtId="0" fontId="12" fillId="0" borderId="13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right"/>
    </xf>
    <xf numFmtId="0" fontId="12" fillId="0" borderId="4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14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textRotation="90" wrapText="1"/>
    </xf>
    <xf numFmtId="0" fontId="12" fillId="0" borderId="3" xfId="0" applyFont="1" applyFill="1" applyBorder="1" applyAlignment="1">
      <alignment horizontal="center" vertical="center" textRotation="90" wrapText="1"/>
    </xf>
    <xf numFmtId="0" fontId="16" fillId="0" borderId="5" xfId="0" applyFont="1" applyFill="1" applyBorder="1" applyAlignment="1">
      <alignment horizontal="center" vertical="center" wrapText="1"/>
    </xf>
    <xf numFmtId="2" fontId="12" fillId="0" borderId="12" xfId="0" applyNumberFormat="1" applyFont="1" applyFill="1" applyBorder="1" applyAlignment="1">
      <alignment horizontal="center" vertical="center" wrapText="1"/>
    </xf>
    <xf numFmtId="2" fontId="12" fillId="0" borderId="14" xfId="0" applyNumberFormat="1" applyFont="1" applyFill="1" applyBorder="1" applyAlignment="1">
      <alignment horizontal="center" vertical="center" wrapText="1"/>
    </xf>
    <xf numFmtId="2" fontId="12" fillId="0" borderId="13" xfId="0" applyNumberFormat="1" applyFont="1" applyFill="1" applyBorder="1" applyAlignment="1">
      <alignment horizontal="center" vertical="center" wrapText="1"/>
    </xf>
    <xf numFmtId="2" fontId="12" fillId="0" borderId="6" xfId="0" applyNumberFormat="1" applyFont="1" applyFill="1" applyBorder="1" applyAlignment="1">
      <alignment horizontal="center" vertical="center" wrapText="1"/>
    </xf>
    <xf numFmtId="2" fontId="12" fillId="0" borderId="8" xfId="0" applyNumberFormat="1" applyFont="1" applyFill="1" applyBorder="1" applyAlignment="1">
      <alignment horizontal="center" vertical="center" wrapText="1"/>
    </xf>
    <xf numFmtId="2" fontId="12" fillId="0" borderId="7" xfId="0" applyNumberFormat="1" applyFont="1" applyFill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center" vertical="top" wrapText="1"/>
    </xf>
    <xf numFmtId="0" fontId="19" fillId="0" borderId="0" xfId="0" applyFont="1" applyFill="1" applyAlignment="1">
      <alignment horizontal="left" wrapText="1"/>
    </xf>
    <xf numFmtId="4" fontId="12" fillId="0" borderId="9" xfId="0" applyNumberFormat="1" applyFont="1" applyFill="1" applyBorder="1" applyAlignment="1">
      <alignment horizontal="center" vertical="center" wrapText="1"/>
    </xf>
    <xf numFmtId="4" fontId="12" fillId="0" borderId="10" xfId="0" applyNumberFormat="1" applyFont="1" applyFill="1" applyBorder="1" applyAlignment="1">
      <alignment horizontal="center" vertical="center" wrapText="1"/>
    </xf>
    <xf numFmtId="4" fontId="12" fillId="0" borderId="1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wrapText="1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10" fillId="0" borderId="0" xfId="0" applyFont="1" applyAlignment="1"/>
    <xf numFmtId="0" fontId="12" fillId="0" borderId="6" xfId="0" applyFont="1" applyFill="1" applyBorder="1" applyAlignment="1">
      <alignment horizontal="right" vertical="center"/>
    </xf>
    <xf numFmtId="0" fontId="12" fillId="0" borderId="8" xfId="0" applyFont="1" applyFill="1" applyBorder="1" applyAlignment="1">
      <alignment horizontal="right" vertical="center"/>
    </xf>
    <xf numFmtId="0" fontId="12" fillId="0" borderId="7" xfId="0" applyFont="1" applyFill="1" applyBorder="1" applyAlignment="1">
      <alignment horizontal="right" vertical="center"/>
    </xf>
    <xf numFmtId="0" fontId="14" fillId="0" borderId="0" xfId="0" applyFont="1" applyFill="1" applyAlignment="1">
      <alignment horizontal="left"/>
    </xf>
  </cellXfs>
  <cellStyles count="1">
    <cellStyle name="Обычный" xfId="0" builtinId="0"/>
  </cellStyles>
  <dxfs count="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numFmt numFmtId="4" formatCode="#,##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133350</xdr:colOff>
      <xdr:row>7</xdr:row>
      <xdr:rowOff>1200150</xdr:rowOff>
    </xdr:from>
    <xdr:to>
      <xdr:col>13</xdr:col>
      <xdr:colOff>1247775</xdr:colOff>
      <xdr:row>7</xdr:row>
      <xdr:rowOff>1552575</xdr:rowOff>
    </xdr:to>
    <xdr:pic>
      <xdr:nvPicPr>
        <xdr:cNvPr id="118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887325" y="3876675"/>
          <a:ext cx="11144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38100</xdr:colOff>
      <xdr:row>7</xdr:row>
      <xdr:rowOff>895350</xdr:rowOff>
    </xdr:from>
    <xdr:to>
      <xdr:col>12</xdr:col>
      <xdr:colOff>1038225</xdr:colOff>
      <xdr:row>7</xdr:row>
      <xdr:rowOff>1333500</xdr:rowOff>
    </xdr:to>
    <xdr:pic>
      <xdr:nvPicPr>
        <xdr:cNvPr id="118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725275" y="3571875"/>
          <a:ext cx="100012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ables/table1.xml><?xml version="1.0" encoding="utf-8"?>
<table xmlns="http://schemas.openxmlformats.org/spreadsheetml/2006/main" id="1" name="Таблица1" displayName="Таблица1" ref="A4:B22" totalsRowShown="0" headerRowDxfId="2">
  <tableColumns count="2">
    <tableColumn id="1" name="Примеры" dataDxfId="1"/>
    <tableColumn id="2" name="Результат преобразования" dataDxfId="0">
      <calculatedColumnFormula>SUBSTITUTE(TEXT(TRUNC(A5,0),"# ##0_ ") &amp; "(" &amp; SUBSTITUTE(PROPER(INDEX(n_4,MID(TEXT(A5,n0),1,1)+1)&amp;INDEX(n0x,MID(TEXT(A5,n0),2,1)+1,MID(TEXT(A5,n0),3,1)+1)&amp;IF(-MID(TEXT(A5,n0),1,3),"миллиард"&amp;VLOOKUP(MID(TEXT(A5,n0),3,1)*AND(MID(TEXT(A5,n0),2,1)-1),мил,2),"")&amp;INDEX(n_4,MID(TEXT(A5,n0),4,1)+1)&amp;INDEX(n0x,MID(TEXT(A5,n0),5,1)+1,MID(TEXT(A5,n0),6,1)+1)&amp;IF(-MID(TEXT(A5,n0),4,3),"миллион"&amp;VLOOKUP(MID(TEXT(A5,n0),6,1)*AND(MID(TEXT(A5,n0),5,1)-1),мил,2),"")&amp;INDEX(n_4,MID(TEXT(A5,n0),7,1)+1)&amp;INDEX(n1x,MID(TEXT(A5,n0),8,1)+1,MID(TEXT(A5,n0),9,1)+1)&amp;IF(-MID(TEXT(A5,n0),7,3),VLOOKUP(MID(TEXT(A5,n0),9,1)*AND(MID(TEXT(A5,n0),8,1)-1),тыс,2),"")&amp;INDEX(n_4,MID(TEXT(A5,n0),10,1)+1)&amp;INDEX(n0x,MID(TEXT(A5,n0),11,1)+1,MID(TEXT(A5,n0),12,1)+1)),"z"," ")&amp;IF(TRUNC(TEXT(A5,n0)),"","Ноль ")&amp;") рубл"&amp;VLOOKUP(MOD(MAX(MOD(MID(TEXT(A5,n0),11,2)-11,100),9),10),{0,"ь ";1,"я ";4,"ей "},2)&amp;RIGHT(TEXT(A5,n0),2)&amp;" копе"&amp;VLOOKUP(MOD(MAX(MOD(RIGHT(TEXT(A5,n0),2)-11,100),9),10),{0,"йка";1,"йки";4,"ек"},2)," )",")")</calculatedColumnFormula>
    </tableColumn>
  </tableColumns>
  <tableStyleInfo name="TableStyleLight18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J21"/>
  <sheetViews>
    <sheetView tabSelected="1" showWhiteSpace="0" view="pageBreakPreview" zoomScale="90" zoomScaleNormal="90" zoomScaleSheetLayoutView="90" zoomScalePageLayoutView="77" workbookViewId="0">
      <selection activeCell="J8" sqref="J8"/>
    </sheetView>
  </sheetViews>
  <sheetFormatPr defaultRowHeight="16.5" x14ac:dyDescent="0.25"/>
  <cols>
    <col min="1" max="1" width="3.140625" style="14" customWidth="1"/>
    <col min="2" max="2" width="44.28515625" style="14" customWidth="1"/>
    <col min="3" max="3" width="5.7109375" style="14" hidden="1" customWidth="1"/>
    <col min="4" max="4" width="5" style="14" hidden="1" customWidth="1"/>
    <col min="5" max="5" width="5.85546875" style="14" hidden="1" customWidth="1"/>
    <col min="6" max="6" width="7.85546875" style="14" hidden="1" customWidth="1"/>
    <col min="7" max="7" width="8.5703125" style="14" customWidth="1"/>
    <col min="8" max="8" width="7.7109375" style="14" customWidth="1"/>
    <col min="9" max="9" width="28.7109375" style="14" customWidth="1"/>
    <col min="10" max="10" width="21" style="14" customWidth="1"/>
    <col min="11" max="11" width="16.85546875" style="14" customWidth="1"/>
    <col min="12" max="12" width="18.140625" style="14" customWidth="1"/>
    <col min="13" max="13" width="16" style="14" customWidth="1"/>
    <col min="14" max="14" width="18.7109375" style="14" customWidth="1"/>
    <col min="15" max="15" width="14.28515625" style="14" customWidth="1"/>
    <col min="16" max="16" width="27" style="14" customWidth="1"/>
    <col min="17" max="17" width="11.28515625" style="13" customWidth="1"/>
    <col min="18" max="18" width="15.5703125" style="13" customWidth="1"/>
    <col min="19" max="19" width="6.5703125" style="13" customWidth="1"/>
    <col min="20" max="20" width="4.28515625" style="13" customWidth="1"/>
    <col min="21" max="21" width="8.7109375" style="13" customWidth="1"/>
    <col min="22" max="114" width="9.140625" style="13"/>
    <col min="115" max="16384" width="9.140625" style="14"/>
  </cols>
  <sheetData>
    <row r="1" spans="1:114" s="11" customFormat="1" ht="12" customHeight="1" x14ac:dyDescent="0.25">
      <c r="A1" s="48"/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9"/>
      <c r="R1" s="9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10"/>
      <c r="BO1" s="10"/>
      <c r="BP1" s="10"/>
      <c r="BQ1" s="10"/>
      <c r="BR1" s="10"/>
      <c r="BS1" s="10"/>
      <c r="BT1" s="10"/>
      <c r="BU1" s="10"/>
      <c r="BV1" s="10"/>
      <c r="BW1" s="10"/>
      <c r="BX1" s="10"/>
      <c r="BY1" s="10"/>
      <c r="BZ1" s="10"/>
      <c r="CA1" s="10"/>
      <c r="CB1" s="10"/>
      <c r="CC1" s="10"/>
      <c r="CD1" s="10"/>
      <c r="CE1" s="10"/>
      <c r="CF1" s="10"/>
      <c r="CG1" s="10"/>
      <c r="CH1" s="10"/>
      <c r="CI1" s="10"/>
      <c r="CJ1" s="10"/>
      <c r="CK1" s="10"/>
      <c r="CL1" s="10"/>
      <c r="CM1" s="10"/>
      <c r="CN1" s="10"/>
      <c r="CO1" s="10"/>
      <c r="CP1" s="10"/>
      <c r="CQ1" s="10"/>
      <c r="CR1" s="10"/>
      <c r="CS1" s="10"/>
      <c r="CT1" s="10"/>
      <c r="CU1" s="10"/>
      <c r="CV1" s="10"/>
      <c r="CW1" s="10"/>
      <c r="CX1" s="10"/>
      <c r="CY1" s="10"/>
      <c r="CZ1" s="10"/>
      <c r="DA1" s="10"/>
      <c r="DB1" s="10"/>
      <c r="DC1" s="10"/>
      <c r="DD1" s="10"/>
      <c r="DE1" s="10"/>
      <c r="DF1" s="10"/>
      <c r="DG1" s="10"/>
      <c r="DH1" s="10"/>
      <c r="DI1" s="10"/>
      <c r="DJ1" s="10"/>
    </row>
    <row r="2" spans="1:114" s="11" customFormat="1" ht="24" customHeight="1" x14ac:dyDescent="0.25">
      <c r="A2" s="62" t="s">
        <v>23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9"/>
      <c r="R2" s="9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  <c r="CA2" s="10"/>
      <c r="CB2" s="10"/>
      <c r="CC2" s="10"/>
      <c r="CD2" s="10"/>
      <c r="CE2" s="10"/>
      <c r="CF2" s="10"/>
      <c r="CG2" s="10"/>
      <c r="CH2" s="10"/>
      <c r="CI2" s="10"/>
      <c r="CJ2" s="10"/>
      <c r="CK2" s="10"/>
      <c r="CL2" s="10"/>
      <c r="CM2" s="10"/>
      <c r="CN2" s="10"/>
      <c r="CO2" s="10"/>
      <c r="CP2" s="10"/>
      <c r="CQ2" s="10"/>
      <c r="CR2" s="10"/>
      <c r="CS2" s="10"/>
      <c r="CT2" s="10"/>
      <c r="CU2" s="10"/>
      <c r="CV2" s="10"/>
      <c r="CW2" s="10"/>
      <c r="CX2" s="10"/>
      <c r="CY2" s="10"/>
      <c r="CZ2" s="10"/>
      <c r="DA2" s="10"/>
      <c r="DB2" s="10"/>
      <c r="DC2" s="10"/>
      <c r="DD2" s="10"/>
      <c r="DE2" s="10"/>
      <c r="DF2" s="10"/>
      <c r="DG2" s="10"/>
      <c r="DH2" s="10"/>
      <c r="DI2" s="10"/>
      <c r="DJ2" s="10"/>
    </row>
    <row r="3" spans="1:114" s="11" customFormat="1" ht="12.75" customHeight="1" x14ac:dyDescent="0.25">
      <c r="A3" s="55" t="s">
        <v>18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12"/>
      <c r="R3" s="12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  <c r="BS3" s="10"/>
      <c r="BT3" s="10"/>
      <c r="BU3" s="10"/>
      <c r="BV3" s="10"/>
      <c r="BW3" s="10"/>
      <c r="BX3" s="10"/>
      <c r="BY3" s="10"/>
      <c r="BZ3" s="10"/>
      <c r="CA3" s="10"/>
      <c r="CB3" s="10"/>
      <c r="CC3" s="10"/>
      <c r="CD3" s="10"/>
      <c r="CE3" s="10"/>
      <c r="CF3" s="10"/>
      <c r="CG3" s="10"/>
      <c r="CH3" s="10"/>
      <c r="CI3" s="10"/>
      <c r="CJ3" s="10"/>
      <c r="CK3" s="10"/>
      <c r="CL3" s="10"/>
      <c r="CM3" s="10"/>
      <c r="CN3" s="10"/>
      <c r="CO3" s="10"/>
      <c r="CP3" s="10"/>
      <c r="CQ3" s="10"/>
      <c r="CR3" s="10"/>
      <c r="CS3" s="10"/>
      <c r="CT3" s="10"/>
      <c r="CU3" s="10"/>
      <c r="CV3" s="10"/>
      <c r="CW3" s="10"/>
      <c r="CX3" s="10"/>
      <c r="CY3" s="10"/>
      <c r="CZ3" s="10"/>
      <c r="DA3" s="10"/>
      <c r="DB3" s="10"/>
      <c r="DC3" s="10"/>
      <c r="DD3" s="10"/>
      <c r="DE3" s="10"/>
      <c r="DF3" s="10"/>
      <c r="DG3" s="10"/>
      <c r="DH3" s="10"/>
      <c r="DI3" s="10"/>
      <c r="DJ3" s="10"/>
    </row>
    <row r="4" spans="1:114" s="11" customFormat="1" ht="15.75" customHeight="1" x14ac:dyDescent="0.25">
      <c r="A4" s="55"/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12"/>
      <c r="R4" s="12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  <c r="BS4" s="10"/>
      <c r="BT4" s="10"/>
      <c r="BU4" s="10"/>
      <c r="BV4" s="10"/>
      <c r="BW4" s="10"/>
      <c r="BX4" s="10"/>
      <c r="BY4" s="10"/>
      <c r="BZ4" s="10"/>
      <c r="CA4" s="10"/>
      <c r="CB4" s="10"/>
      <c r="CC4" s="10"/>
      <c r="CD4" s="10"/>
      <c r="CE4" s="10"/>
      <c r="CF4" s="10"/>
      <c r="CG4" s="10"/>
      <c r="CH4" s="10"/>
      <c r="CI4" s="10"/>
      <c r="CJ4" s="10"/>
      <c r="CK4" s="10"/>
      <c r="CL4" s="10"/>
      <c r="CM4" s="10"/>
      <c r="CN4" s="10"/>
      <c r="CO4" s="10"/>
      <c r="CP4" s="10"/>
      <c r="CQ4" s="10"/>
      <c r="CR4" s="10"/>
      <c r="CS4" s="10"/>
      <c r="CT4" s="10"/>
      <c r="CU4" s="10"/>
      <c r="CV4" s="10"/>
      <c r="CW4" s="10"/>
      <c r="CX4" s="10"/>
      <c r="CY4" s="10"/>
      <c r="CZ4" s="10"/>
      <c r="DA4" s="10"/>
      <c r="DB4" s="10"/>
      <c r="DC4" s="10"/>
      <c r="DD4" s="10"/>
      <c r="DE4" s="10"/>
      <c r="DF4" s="10"/>
      <c r="DG4" s="10"/>
      <c r="DH4" s="10"/>
      <c r="DI4" s="10"/>
      <c r="DJ4" s="10"/>
    </row>
    <row r="5" spans="1:114" ht="64.5" customHeight="1" x14ac:dyDescent="0.25">
      <c r="A5" s="49" t="s">
        <v>0</v>
      </c>
      <c r="B5" s="49" t="s">
        <v>5</v>
      </c>
      <c r="C5" s="41"/>
      <c r="D5" s="42"/>
      <c r="E5" s="41"/>
      <c r="F5" s="42"/>
      <c r="G5" s="53" t="s">
        <v>3</v>
      </c>
      <c r="H5" s="53" t="s">
        <v>4</v>
      </c>
      <c r="I5" s="41" t="s">
        <v>9</v>
      </c>
      <c r="J5" s="51"/>
      <c r="K5" s="42"/>
      <c r="L5" s="56" t="s">
        <v>2</v>
      </c>
      <c r="M5" s="57"/>
      <c r="N5" s="58"/>
      <c r="O5" s="40" t="s">
        <v>10</v>
      </c>
      <c r="P5" s="40"/>
    </row>
    <row r="6" spans="1:114" ht="11.25" hidden="1" customHeight="1" x14ac:dyDescent="0.25">
      <c r="A6" s="50"/>
      <c r="B6" s="50"/>
      <c r="C6" s="43"/>
      <c r="D6" s="44"/>
      <c r="E6" s="43"/>
      <c r="F6" s="44"/>
      <c r="G6" s="54"/>
      <c r="H6" s="54"/>
      <c r="I6" s="43"/>
      <c r="J6" s="52"/>
      <c r="K6" s="44"/>
      <c r="L6" s="59"/>
      <c r="M6" s="60"/>
      <c r="N6" s="61"/>
      <c r="O6" s="40"/>
      <c r="P6" s="40"/>
    </row>
    <row r="7" spans="1:114" ht="44.25" customHeight="1" x14ac:dyDescent="0.25">
      <c r="A7" s="50"/>
      <c r="B7" s="50"/>
      <c r="C7" s="25"/>
      <c r="D7" s="26"/>
      <c r="E7" s="25"/>
      <c r="F7" s="26"/>
      <c r="G7" s="54"/>
      <c r="H7" s="54"/>
      <c r="I7" s="45" t="s">
        <v>6</v>
      </c>
      <c r="J7" s="46"/>
      <c r="K7" s="46"/>
      <c r="L7" s="46"/>
      <c r="M7" s="46"/>
      <c r="N7" s="46"/>
      <c r="O7" s="46"/>
      <c r="P7" s="47"/>
    </row>
    <row r="8" spans="1:114" ht="120" customHeight="1" x14ac:dyDescent="0.25">
      <c r="A8" s="50"/>
      <c r="B8" s="50"/>
      <c r="C8" s="27"/>
      <c r="D8" s="27"/>
      <c r="E8" s="27"/>
      <c r="F8" s="27"/>
      <c r="G8" s="54"/>
      <c r="H8" s="54"/>
      <c r="I8" s="23" t="s">
        <v>26</v>
      </c>
      <c r="J8" s="39" t="s">
        <v>27</v>
      </c>
      <c r="K8" s="39" t="s">
        <v>28</v>
      </c>
      <c r="L8" s="28" t="s">
        <v>19</v>
      </c>
      <c r="M8" s="29" t="s">
        <v>1</v>
      </c>
      <c r="N8" s="37" t="s">
        <v>20</v>
      </c>
      <c r="O8" s="29" t="s">
        <v>7</v>
      </c>
      <c r="P8" s="28" t="s">
        <v>8</v>
      </c>
    </row>
    <row r="9" spans="1:114" s="15" customFormat="1" ht="36" customHeight="1" x14ac:dyDescent="0.25">
      <c r="A9" s="28">
        <v>1</v>
      </c>
      <c r="B9" s="38" t="s">
        <v>24</v>
      </c>
      <c r="C9" s="30"/>
      <c r="D9" s="30"/>
      <c r="E9" s="30"/>
      <c r="F9" s="30"/>
      <c r="G9" s="30" t="s">
        <v>25</v>
      </c>
      <c r="H9" s="30">
        <v>1</v>
      </c>
      <c r="I9" s="31">
        <v>139668.6</v>
      </c>
      <c r="J9" s="31">
        <v>160464.82999999999</v>
      </c>
      <c r="K9" s="31">
        <v>160465.38</v>
      </c>
      <c r="L9" s="32">
        <f>AVERAGE(I9:K9)</f>
        <v>153532.93666666668</v>
      </c>
      <c r="M9" s="33">
        <f>SQRT(((SUM((POWER(I9-L9,2)),(POWER(J9-L9,2)),(POWER(K9-L9,2))))/(COLUMNS(I9:K9)-1)))</f>
        <v>12006.867763102631</v>
      </c>
      <c r="N9" s="34">
        <f>M9/L9*100</f>
        <v>7.8203856604205928</v>
      </c>
      <c r="O9" s="31">
        <v>139668.6</v>
      </c>
      <c r="P9" s="31">
        <v>139668.6</v>
      </c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  <c r="BG9" s="13"/>
      <c r="BH9" s="13"/>
      <c r="BI9" s="13"/>
      <c r="BJ9" s="13"/>
      <c r="BK9" s="13"/>
      <c r="BL9" s="13"/>
      <c r="BM9" s="13"/>
      <c r="BN9" s="13"/>
      <c r="BO9" s="13"/>
      <c r="BP9" s="13"/>
      <c r="BQ9" s="13"/>
      <c r="BR9" s="13"/>
      <c r="BS9" s="13"/>
      <c r="BT9" s="13"/>
      <c r="BU9" s="13"/>
      <c r="BV9" s="13"/>
      <c r="BW9" s="13"/>
      <c r="BX9" s="13"/>
      <c r="BY9" s="13"/>
      <c r="BZ9" s="13"/>
      <c r="CA9" s="13"/>
      <c r="CB9" s="13"/>
      <c r="CC9" s="13"/>
      <c r="CD9" s="13"/>
      <c r="CE9" s="13"/>
      <c r="CF9" s="13"/>
      <c r="CG9" s="13"/>
      <c r="CH9" s="13"/>
      <c r="CI9" s="13"/>
      <c r="CJ9" s="13"/>
      <c r="CK9" s="13"/>
      <c r="CL9" s="13"/>
      <c r="CM9" s="13"/>
      <c r="CN9" s="13"/>
      <c r="CO9" s="13"/>
      <c r="CP9" s="13"/>
      <c r="CQ9" s="13"/>
      <c r="CR9" s="13"/>
      <c r="CS9" s="13"/>
      <c r="CT9" s="13"/>
      <c r="CU9" s="13"/>
      <c r="CV9" s="13"/>
      <c r="CW9" s="13"/>
      <c r="CX9" s="13"/>
      <c r="CY9" s="13"/>
      <c r="CZ9" s="13"/>
      <c r="DA9" s="13"/>
      <c r="DB9" s="13"/>
      <c r="DC9" s="13"/>
      <c r="DD9" s="13"/>
      <c r="DE9" s="13"/>
      <c r="DF9" s="13"/>
      <c r="DG9" s="13"/>
      <c r="DH9" s="13"/>
      <c r="DI9" s="13"/>
      <c r="DJ9" s="13"/>
    </row>
    <row r="10" spans="1:114" ht="37.5" customHeight="1" x14ac:dyDescent="0.25">
      <c r="A10" s="71" t="s">
        <v>11</v>
      </c>
      <c r="B10" s="72"/>
      <c r="C10" s="72"/>
      <c r="D10" s="72"/>
      <c r="E10" s="72"/>
      <c r="F10" s="72"/>
      <c r="G10" s="72"/>
      <c r="H10" s="73"/>
      <c r="I10" s="33">
        <f>+I9</f>
        <v>139668.6</v>
      </c>
      <c r="J10" s="35">
        <f>+J9</f>
        <v>160464.82999999999</v>
      </c>
      <c r="K10" s="31">
        <f>+K9</f>
        <v>160465.38</v>
      </c>
      <c r="L10" s="64"/>
      <c r="M10" s="65"/>
      <c r="N10" s="66"/>
      <c r="O10" s="33"/>
      <c r="P10" s="36">
        <f>SUM(P9:P9)</f>
        <v>139668.6</v>
      </c>
    </row>
    <row r="11" spans="1:114" ht="2.25" hidden="1" customHeight="1" x14ac:dyDescent="0.25">
      <c r="A11" s="18"/>
      <c r="B11" s="24"/>
      <c r="C11" s="18"/>
      <c r="D11" s="18"/>
      <c r="E11" s="18"/>
      <c r="F11" s="18"/>
      <c r="G11" s="18"/>
      <c r="H11" s="18"/>
      <c r="I11" s="22"/>
      <c r="J11" s="22"/>
      <c r="K11" s="22"/>
      <c r="L11" s="18"/>
      <c r="M11" s="18"/>
      <c r="N11" s="18"/>
      <c r="O11" s="18"/>
      <c r="P11" s="18"/>
    </row>
    <row r="12" spans="1:114" ht="4.5" hidden="1" customHeight="1" x14ac:dyDescent="0.25">
      <c r="A12" s="16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</row>
    <row r="13" spans="1:114" ht="60.75" customHeight="1" x14ac:dyDescent="0.25">
      <c r="A13" s="63" t="s">
        <v>21</v>
      </c>
      <c r="B13" s="63"/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3"/>
      <c r="P13" s="63"/>
    </row>
    <row r="14" spans="1:114" ht="25.5" customHeight="1" x14ac:dyDescent="0.25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</row>
    <row r="15" spans="1:114" ht="26.25" hidden="1" customHeight="1" x14ac:dyDescent="0.25">
      <c r="A15" s="67"/>
      <c r="B15" s="68"/>
      <c r="C15" s="68"/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8"/>
    </row>
    <row r="16" spans="1:114" ht="24" hidden="1" customHeight="1" x14ac:dyDescent="0.25">
      <c r="A16" s="19"/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</row>
    <row r="17" spans="1:16" x14ac:dyDescent="0.25">
      <c r="A17" s="18" t="s">
        <v>12</v>
      </c>
      <c r="B17" s="18"/>
      <c r="C17" s="18"/>
      <c r="D17" s="18"/>
      <c r="E17" s="18"/>
      <c r="F17" s="18"/>
      <c r="G17" s="18"/>
      <c r="H17" s="74" t="str">
        <f>Лист1!B5</f>
        <v>139 668 (Сто тридцать девять тысяч шестьсот шестьдесят восемь) рублей 60 копеек</v>
      </c>
      <c r="I17" s="74"/>
      <c r="J17" s="74"/>
      <c r="K17" s="74"/>
      <c r="L17" s="74"/>
      <c r="M17" s="74"/>
      <c r="N17" s="74"/>
      <c r="O17" s="74"/>
      <c r="P17" s="18"/>
    </row>
    <row r="18" spans="1:16" ht="20.25" customHeight="1" x14ac:dyDescent="0.25">
      <c r="A18" s="18"/>
      <c r="B18" s="18"/>
      <c r="C18" s="18"/>
      <c r="D18" s="18"/>
      <c r="E18" s="18"/>
      <c r="F18" s="18"/>
      <c r="G18" s="18"/>
      <c r="H18" s="16"/>
      <c r="I18" s="16"/>
      <c r="J18" s="16"/>
      <c r="K18" s="16"/>
      <c r="L18" s="16"/>
      <c r="M18" s="16"/>
      <c r="N18" s="16"/>
      <c r="O18" s="16"/>
      <c r="P18" s="16"/>
    </row>
    <row r="19" spans="1:16" s="21" customFormat="1" ht="21" hidden="1" customHeight="1" x14ac:dyDescent="0.25">
      <c r="A19" s="18"/>
      <c r="B19" s="18"/>
      <c r="C19" s="18"/>
      <c r="D19" s="18"/>
      <c r="E19" s="18"/>
      <c r="F19" s="18"/>
      <c r="G19" s="18"/>
      <c r="H19" s="16"/>
      <c r="I19" s="16"/>
      <c r="J19" s="16"/>
      <c r="K19" s="16"/>
      <c r="L19" s="16"/>
      <c r="M19" s="16"/>
      <c r="N19" s="16"/>
      <c r="O19" s="16"/>
      <c r="P19" s="16"/>
    </row>
    <row r="20" spans="1:16" x14ac:dyDescent="0.25">
      <c r="A20" s="21"/>
      <c r="B20" s="69" t="s">
        <v>22</v>
      </c>
      <c r="C20" s="69"/>
      <c r="D20" s="69"/>
      <c r="E20" s="69"/>
      <c r="F20" s="69"/>
      <c r="G20" s="69"/>
      <c r="H20" s="69"/>
      <c r="I20" s="69"/>
      <c r="J20" s="69"/>
      <c r="K20" s="69"/>
      <c r="L20" s="69"/>
      <c r="M20" s="69"/>
      <c r="N20" s="70"/>
      <c r="O20" s="21"/>
      <c r="P20" s="21"/>
    </row>
    <row r="21" spans="1:16" hidden="1" x14ac:dyDescent="0.25"/>
  </sheetData>
  <mergeCells count="19">
    <mergeCell ref="A13:P13"/>
    <mergeCell ref="L10:N10"/>
    <mergeCell ref="A15:P15"/>
    <mergeCell ref="B20:N20"/>
    <mergeCell ref="A10:H10"/>
    <mergeCell ref="H17:O17"/>
    <mergeCell ref="O5:P6"/>
    <mergeCell ref="E5:F6"/>
    <mergeCell ref="I7:P7"/>
    <mergeCell ref="A1:P1"/>
    <mergeCell ref="A5:A8"/>
    <mergeCell ref="C5:D6"/>
    <mergeCell ref="I5:K6"/>
    <mergeCell ref="H5:H8"/>
    <mergeCell ref="A3:P4"/>
    <mergeCell ref="G5:G8"/>
    <mergeCell ref="B5:B8"/>
    <mergeCell ref="L5:N6"/>
    <mergeCell ref="A2:P2"/>
  </mergeCells>
  <pageMargins left="0.39370078740157483" right="0.19685039370078741" top="0.19685039370078741" bottom="0.39370078740157483" header="0" footer="0"/>
  <pageSetup paperSize="9" scale="63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2"/>
  <sheetViews>
    <sheetView workbookViewId="0">
      <selection activeCell="A6" sqref="A6"/>
    </sheetView>
  </sheetViews>
  <sheetFormatPr defaultRowHeight="15" x14ac:dyDescent="0.25"/>
  <cols>
    <col min="1" max="1" width="44.85546875" bestFit="1" customWidth="1"/>
    <col min="2" max="2" width="138.140625" bestFit="1" customWidth="1"/>
  </cols>
  <sheetData>
    <row r="1" spans="1:2" ht="18" x14ac:dyDescent="0.25">
      <c r="A1" s="1" t="s">
        <v>13</v>
      </c>
      <c r="B1" s="1"/>
    </row>
    <row r="2" spans="1:2" x14ac:dyDescent="0.25">
      <c r="A2" s="2" t="s">
        <v>14</v>
      </c>
    </row>
    <row r="3" spans="1:2" x14ac:dyDescent="0.25">
      <c r="B3" s="2"/>
    </row>
    <row r="4" spans="1:2" x14ac:dyDescent="0.25">
      <c r="A4" s="3" t="s">
        <v>15</v>
      </c>
      <c r="B4" s="4" t="s">
        <v>16</v>
      </c>
    </row>
    <row r="5" spans="1:2" x14ac:dyDescent="0.25">
      <c r="A5" s="5">
        <f>'ОНМЦК '!P10</f>
        <v>139668.6</v>
      </c>
      <c r="B5" s="6" t="str">
        <f>SUBSTITUTE(TEXT(TRUNC(A5,0),"# ##0_ ") &amp; "(" &amp; SUBSTITUTE(PROPER(INDEX(n_4,MID(TEXT(A5,n0),1,1)+1)&amp;INDEX(n0x,MID(TEXT(A5,n0),2,1)+1,MID(TEXT(A5,n0),3,1)+1)&amp;IF(-MID(TEXT(A5,n0),1,3),"миллиард"&amp;VLOOKUP(MID(TEXT(A5,n0),3,1)*AND(MID(TEXT(A5,n0),2,1)-1),мил,2),"")&amp;INDEX(n_4,MID(TEXT(A5,n0),4,1)+1)&amp;INDEX(n0x,MID(TEXT(A5,n0),5,1)+1,MID(TEXT(A5,n0),6,1)+1)&amp;IF(-MID(TEXT(A5,n0),4,3),"миллион"&amp;VLOOKUP(MID(TEXT(A5,n0),6,1)*AND(MID(TEXT(A5,n0),5,1)-1),мил,2),"")&amp;INDEX(n_4,MID(TEXT(A5,n0),7,1)+1)&amp;INDEX(n1x,MID(TEXT(A5,n0),8,1)+1,MID(TEXT(A5,n0),9,1)+1)&amp;IF(-MID(TEXT(A5,n0),7,3),VLOOKUP(MID(TEXT(A5,n0),9,1)*AND(MID(TEXT(A5,n0),8,1)-1),тыс,2),"")&amp;INDEX(n_4,MID(TEXT(A5,n0),10,1)+1)&amp;INDEX(n0x,MID(TEXT(A5,n0),11,1)+1,MID(TEXT(A5,n0),12,1)+1)),"z"," ")&amp;IF(TRUNC(TEXT(A5,n0)),"","Ноль ")&amp;") рубл"&amp;VLOOKUP(MOD(MAX(MOD(MID(TEXT(A5,n0),11,2)-11,100),9),10),{0,"ь ";1,"я ";4,"ей "},2)&amp;RIGHT(TEXT(A5,n0),2)&amp;" копе"&amp;VLOOKUP(MOD(MAX(MOD(RIGHT(TEXT(A5,n0),2)-11,100),9),10),{0,"йка";1,"йки";4,"ек"},2)," )",")")</f>
        <v>139 668 (Сто тридцать девять тысяч шестьсот шестьдесят восемь) рублей 60 копеек</v>
      </c>
    </row>
    <row r="6" spans="1:2" x14ac:dyDescent="0.25">
      <c r="A6" s="5">
        <v>1</v>
      </c>
      <c r="B6" s="6" t="str">
        <f>SUBSTITUTE(TEXT(TRUNC(A6,0),"# ##0_ ") &amp; "(" &amp; SUBSTITUTE(PROPER(INDEX(n_4,MID(TEXT(A6,n0),1,1)+1)&amp;INDEX(n0x,MID(TEXT(A6,n0),2,1)+1,MID(TEXT(A6,n0),3,1)+1)&amp;IF(-MID(TEXT(A6,n0),1,3),"миллиард"&amp;VLOOKUP(MID(TEXT(A6,n0),3,1)*AND(MID(TEXT(A6,n0),2,1)-1),мил,2),"")&amp;INDEX(n_4,MID(TEXT(A6,n0),4,1)+1)&amp;INDEX(n0x,MID(TEXT(A6,n0),5,1)+1,MID(TEXT(A6,n0),6,1)+1)&amp;IF(-MID(TEXT(A6,n0),4,3),"миллион"&amp;VLOOKUP(MID(TEXT(A6,n0),6,1)*AND(MID(TEXT(A6,n0),5,1)-1),мил,2),"")&amp;INDEX(n_4,MID(TEXT(A6,n0),7,1)+1)&amp;INDEX(n1x,MID(TEXT(A6,n0),8,1)+1,MID(TEXT(A6,n0),9,1)+1)&amp;IF(-MID(TEXT(A6,n0),7,3),VLOOKUP(MID(TEXT(A6,n0),9,1)*AND(MID(TEXT(A6,n0),8,1)-1),тыс,2),"")&amp;INDEX(n_4,MID(TEXT(A6,n0),10,1)+1)&amp;INDEX(n0x,MID(TEXT(A6,n0),11,1)+1,MID(TEXT(A6,n0),12,1)+1)),"z"," ")&amp;IF(TRUNC(TEXT(A6,n0)),"","Ноль ")&amp;") рубл"&amp;VLOOKUP(MOD(MAX(MOD(MID(TEXT(A6,n0),11,2)-11,100),9),10),{0,"ь ";1,"я ";4,"ей "},2)&amp;RIGHT(TEXT(A6,n0),2)&amp;" копе"&amp;VLOOKUP(MOD(MAX(MOD(RIGHT(TEXT(A6,n0),2)-11,100),9),10),{0,"йка";1,"йки";4,"ек"},2)," )",")")</f>
        <v>1 (Один) рубль 00 копеек</v>
      </c>
    </row>
    <row r="7" spans="1:2" x14ac:dyDescent="0.25">
      <c r="A7" s="5">
        <v>2.61</v>
      </c>
      <c r="B7" s="6" t="str">
        <f>SUBSTITUTE(TEXT(TRUNC(A7,0),"# ##0_ ") &amp; "(" &amp; SUBSTITUTE(PROPER(INDEX(n_4,MID(TEXT(A7,n0),1,1)+1)&amp;INDEX(n0x,MID(TEXT(A7,n0),2,1)+1,MID(TEXT(A7,n0),3,1)+1)&amp;IF(-MID(TEXT(A7,n0),1,3),"миллиард"&amp;VLOOKUP(MID(TEXT(A7,n0),3,1)*AND(MID(TEXT(A7,n0),2,1)-1),мил,2),"")&amp;INDEX(n_4,MID(TEXT(A7,n0),4,1)+1)&amp;INDEX(n0x,MID(TEXT(A7,n0),5,1)+1,MID(TEXT(A7,n0),6,1)+1)&amp;IF(-MID(TEXT(A7,n0),4,3),"миллион"&amp;VLOOKUP(MID(TEXT(A7,n0),6,1)*AND(MID(TEXT(A7,n0),5,1)-1),мил,2),"")&amp;INDEX(n_4,MID(TEXT(A7,n0),7,1)+1)&amp;INDEX(n1x,MID(TEXT(A7,n0),8,1)+1,MID(TEXT(A7,n0),9,1)+1)&amp;IF(-MID(TEXT(A7,n0),7,3),VLOOKUP(MID(TEXT(A7,n0),9,1)*AND(MID(TEXT(A7,n0),8,1)-1),тыс,2),"")&amp;INDEX(n_4,MID(TEXT(A7,n0),10,1)+1)&amp;INDEX(n0x,MID(TEXT(A7,n0),11,1)+1,MID(TEXT(A7,n0),12,1)+1)),"z"," ")&amp;IF(TRUNC(TEXT(A7,n0)),"","Ноль ")&amp;") рубл"&amp;VLOOKUP(MOD(MAX(MOD(MID(TEXT(A7,n0),11,2)-11,100),9),10),{0,"ь ";1,"я ";4,"ей "},2)&amp;RIGHT(TEXT(A7,n0),2)&amp;" копе"&amp;VLOOKUP(MOD(MAX(MOD(RIGHT(TEXT(A7,n0),2)-11,100),9),10),{0,"йка";1,"йки";4,"ек"},2)," )",")")</f>
        <v>2 (Два) рубля 61 копейка</v>
      </c>
    </row>
    <row r="8" spans="1:2" x14ac:dyDescent="0.25">
      <c r="A8" s="5">
        <v>17.22</v>
      </c>
      <c r="B8" s="6" t="str">
        <f>SUBSTITUTE(TEXT(TRUNC(A8,0),"# ##0_ ") &amp; "(" &amp; SUBSTITUTE(PROPER(INDEX(n_4,MID(TEXT(A8,n0),1,1)+1)&amp;INDEX(n0x,MID(TEXT(A8,n0),2,1)+1,MID(TEXT(A8,n0),3,1)+1)&amp;IF(-MID(TEXT(A8,n0),1,3),"миллиард"&amp;VLOOKUP(MID(TEXT(A8,n0),3,1)*AND(MID(TEXT(A8,n0),2,1)-1),мил,2),"")&amp;INDEX(n_4,MID(TEXT(A8,n0),4,1)+1)&amp;INDEX(n0x,MID(TEXT(A8,n0),5,1)+1,MID(TEXT(A8,n0),6,1)+1)&amp;IF(-MID(TEXT(A8,n0),4,3),"миллион"&amp;VLOOKUP(MID(TEXT(A8,n0),6,1)*AND(MID(TEXT(A8,n0),5,1)-1),мил,2),"")&amp;INDEX(n_4,MID(TEXT(A8,n0),7,1)+1)&amp;INDEX(n1x,MID(TEXT(A8,n0),8,1)+1,MID(TEXT(A8,n0),9,1)+1)&amp;IF(-MID(TEXT(A8,n0),7,3),VLOOKUP(MID(TEXT(A8,n0),9,1)*AND(MID(TEXT(A8,n0),8,1)-1),тыс,2),"")&amp;INDEX(n_4,MID(TEXT(A8,n0),10,1)+1)&amp;INDEX(n0x,MID(TEXT(A8,n0),11,1)+1,MID(TEXT(A8,n0),12,1)+1)),"z"," ")&amp;IF(TRUNC(TEXT(A8,n0)),"","Ноль ")&amp;") рубл"&amp;VLOOKUP(MOD(MAX(MOD(MID(TEXT(A8,n0),11,2)-11,100),9),10),{0,"ь ";1,"я ";4,"ей "},2)&amp;RIGHT(TEXT(A8,n0),2)&amp;" копе"&amp;VLOOKUP(MOD(MAX(MOD(RIGHT(TEXT(A8,n0),2)-11,100),9),10),{0,"йка";1,"йки";4,"ек"},2)," )",")")</f>
        <v>17 (Семнадцать) рублей 22 копейки</v>
      </c>
    </row>
    <row r="9" spans="1:2" x14ac:dyDescent="0.25">
      <c r="A9" s="5">
        <v>21</v>
      </c>
      <c r="B9" s="6" t="str">
        <f>SUBSTITUTE(TEXT(TRUNC(A9,0),"# ##0_ ") &amp; "(" &amp; SUBSTITUTE(PROPER(INDEX(n_4,MID(TEXT(A9,n0),1,1)+1)&amp;INDEX(n0x,MID(TEXT(A9,n0),2,1)+1,MID(TEXT(A9,n0),3,1)+1)&amp;IF(-MID(TEXT(A9,n0),1,3),"миллиард"&amp;VLOOKUP(MID(TEXT(A9,n0),3,1)*AND(MID(TEXT(A9,n0),2,1)-1),мил,2),"")&amp;INDEX(n_4,MID(TEXT(A9,n0),4,1)+1)&amp;INDEX(n0x,MID(TEXT(A9,n0),5,1)+1,MID(TEXT(A9,n0),6,1)+1)&amp;IF(-MID(TEXT(A9,n0),4,3),"миллион"&amp;VLOOKUP(MID(TEXT(A9,n0),6,1)*AND(MID(TEXT(A9,n0),5,1)-1),мил,2),"")&amp;INDEX(n_4,MID(TEXT(A9,n0),7,1)+1)&amp;INDEX(n1x,MID(TEXT(A9,n0),8,1)+1,MID(TEXT(A9,n0),9,1)+1)&amp;IF(-MID(TEXT(A9,n0),7,3),VLOOKUP(MID(TEXT(A9,n0),9,1)*AND(MID(TEXT(A9,n0),8,1)-1),тыс,2),"")&amp;INDEX(n_4,MID(TEXT(A9,n0),10,1)+1)&amp;INDEX(n0x,MID(TEXT(A9,n0),11,1)+1,MID(TEXT(A9,n0),12,1)+1)),"z"," ")&amp;IF(TRUNC(TEXT(A9,n0)),"","Ноль ")&amp;") рубл"&amp;VLOOKUP(MOD(MAX(MOD(MID(TEXT(A9,n0),11,2)-11,100),9),10),{0,"ь ";1,"я ";4,"ей "},2)&amp;RIGHT(TEXT(A9,n0),2)&amp;" копе"&amp;VLOOKUP(MOD(MAX(MOD(RIGHT(TEXT(A9,n0),2)-11,100),9),10),{0,"йка";1,"йки";4,"ек"},2)," )",")")</f>
        <v>21 (Двадцать один) рубль 00 копеек</v>
      </c>
    </row>
    <row r="10" spans="1:2" x14ac:dyDescent="0.25">
      <c r="A10" s="5">
        <v>183.7</v>
      </c>
      <c r="B10" s="6" t="str">
        <f>SUBSTITUTE(TEXT(TRUNC(A10,0),"# ##0_ ") &amp; "(" &amp; SUBSTITUTE(PROPER(INDEX(n_4,MID(TEXT(A10,n0),1,1)+1)&amp;INDEX(n0x,MID(TEXT(A10,n0),2,1)+1,MID(TEXT(A10,n0),3,1)+1)&amp;IF(-MID(TEXT(A10,n0),1,3),"миллиард"&amp;VLOOKUP(MID(TEXT(A10,n0),3,1)*AND(MID(TEXT(A10,n0),2,1)-1),мил,2),"")&amp;INDEX(n_4,MID(TEXT(A10,n0),4,1)+1)&amp;INDEX(n0x,MID(TEXT(A10,n0),5,1)+1,MID(TEXT(A10,n0),6,1)+1)&amp;IF(-MID(TEXT(A10,n0),4,3),"миллион"&amp;VLOOKUP(MID(TEXT(A10,n0),6,1)*AND(MID(TEXT(A10,n0),5,1)-1),мил,2),"")&amp;INDEX(n_4,MID(TEXT(A10,n0),7,1)+1)&amp;INDEX(n1x,MID(TEXT(A10,n0),8,1)+1,MID(TEXT(A10,n0),9,1)+1)&amp;IF(-MID(TEXT(A10,n0),7,3),VLOOKUP(MID(TEXT(A10,n0),9,1)*AND(MID(TEXT(A10,n0),8,1)-1),тыс,2),"")&amp;INDEX(n_4,MID(TEXT(A10,n0),10,1)+1)&amp;INDEX(n0x,MID(TEXT(A10,n0),11,1)+1,MID(TEXT(A10,n0),12,1)+1)),"z"," ")&amp;IF(TRUNC(TEXT(A10,n0)),"","Ноль ")&amp;") рубл"&amp;VLOOKUP(MOD(MAX(MOD(MID(TEXT(A10,n0),11,2)-11,100),9),10),{0,"ь ";1,"я ";4,"ей "},2)&amp;RIGHT(TEXT(A10,n0),2)&amp;" копе"&amp;VLOOKUP(MOD(MAX(MOD(RIGHT(TEXT(A10,n0),2)-11,100),9),10),{0,"йка";1,"йки";4,"ек"},2)," )",")")</f>
        <v>183 (Сто восемьдесят три) рубля 70 копеек</v>
      </c>
    </row>
    <row r="11" spans="1:2" x14ac:dyDescent="0.25">
      <c r="A11" s="5">
        <v>1056.1300000000001</v>
      </c>
      <c r="B11" s="6" t="str">
        <f>SUBSTITUTE(TEXT(TRUNC(A11,0),"# ##0_ ") &amp; "(" &amp; SUBSTITUTE(PROPER(INDEX(n_4,MID(TEXT(A11,n0),1,1)+1)&amp;INDEX(n0x,MID(TEXT(A11,n0),2,1)+1,MID(TEXT(A11,n0),3,1)+1)&amp;IF(-MID(TEXT(A11,n0),1,3),"миллиард"&amp;VLOOKUP(MID(TEXT(A11,n0),3,1)*AND(MID(TEXT(A11,n0),2,1)-1),мил,2),"")&amp;INDEX(n_4,MID(TEXT(A11,n0),4,1)+1)&amp;INDEX(n0x,MID(TEXT(A11,n0),5,1)+1,MID(TEXT(A11,n0),6,1)+1)&amp;IF(-MID(TEXT(A11,n0),4,3),"миллион"&amp;VLOOKUP(MID(TEXT(A11,n0),6,1)*AND(MID(TEXT(A11,n0),5,1)-1),мил,2),"")&amp;INDEX(n_4,MID(TEXT(A11,n0),7,1)+1)&amp;INDEX(n1x,MID(TEXT(A11,n0),8,1)+1,MID(TEXT(A11,n0),9,1)+1)&amp;IF(-MID(TEXT(A11,n0),7,3),VLOOKUP(MID(TEXT(A11,n0),9,1)*AND(MID(TEXT(A11,n0),8,1)-1),тыс,2),"")&amp;INDEX(n_4,MID(TEXT(A11,n0),10,1)+1)&amp;INDEX(n0x,MID(TEXT(A11,n0),11,1)+1,MID(TEXT(A11,n0),12,1)+1)),"z"," ")&amp;IF(TRUNC(TEXT(A11,n0)),"","Ноль ")&amp;") рубл"&amp;VLOOKUP(MOD(MAX(MOD(MID(TEXT(A11,n0),11,2)-11,100),9),10),{0,"ь ";1,"я ";4,"ей "},2)&amp;RIGHT(TEXT(A11,n0),2)&amp;" копе"&amp;VLOOKUP(MOD(MAX(MOD(RIGHT(TEXT(A11,n0),2)-11,100),9),10),{0,"йка";1,"йки";4,"ек"},2)," )",")")</f>
        <v>1 056 (Одна тысяча пятьдесят шесть) рублей 13 копеек</v>
      </c>
    </row>
    <row r="12" spans="1:2" x14ac:dyDescent="0.25">
      <c r="A12" s="5">
        <v>302284.98</v>
      </c>
      <c r="B12" s="6" t="str">
        <f>SUBSTITUTE(TEXT(TRUNC(A12,0),"# ##0_ ") &amp; "(" &amp; SUBSTITUTE(PROPER(INDEX(n_4,MID(TEXT(A12,n0),1,1)+1)&amp;INDEX(n0x,MID(TEXT(A12,n0),2,1)+1,MID(TEXT(A12,n0),3,1)+1)&amp;IF(-MID(TEXT(A12,n0),1,3),"миллиард"&amp;VLOOKUP(MID(TEXT(A12,n0),3,1)*AND(MID(TEXT(A12,n0),2,1)-1),мил,2),"")&amp;INDEX(n_4,MID(TEXT(A12,n0),4,1)+1)&amp;INDEX(n0x,MID(TEXT(A12,n0),5,1)+1,MID(TEXT(A12,n0),6,1)+1)&amp;IF(-MID(TEXT(A12,n0),4,3),"миллион"&amp;VLOOKUP(MID(TEXT(A12,n0),6,1)*AND(MID(TEXT(A12,n0),5,1)-1),мил,2),"")&amp;INDEX(n_4,MID(TEXT(A12,n0),7,1)+1)&amp;INDEX(n1x,MID(TEXT(A12,n0),8,1)+1,MID(TEXT(A12,n0),9,1)+1)&amp;IF(-MID(TEXT(A12,n0),7,3),VLOOKUP(MID(TEXT(A12,n0),9,1)*AND(MID(TEXT(A12,n0),8,1)-1),тыс,2),"")&amp;INDEX(n_4,MID(TEXT(A12,n0),10,1)+1)&amp;INDEX(n0x,MID(TEXT(A12,n0),11,1)+1,MID(TEXT(A12,n0),12,1)+1)),"z"," ")&amp;IF(TRUNC(TEXT(A12,n0)),"","Ноль ")&amp;") рубл"&amp;VLOOKUP(MOD(MAX(MOD(MID(TEXT(A12,n0),11,2)-11,100),9),10),{0,"ь ";1,"я ";4,"ей "},2)&amp;RIGHT(TEXT(A12,n0),2)&amp;" копе"&amp;VLOOKUP(MOD(MAX(MOD(RIGHT(TEXT(A12,n0),2)-11,100),9),10),{0,"йка";1,"йки";4,"ек"},2)," )",")")</f>
        <v>302 284 (Триста две тысячи двести восемьдесят четыре) рубля 98 копеек</v>
      </c>
    </row>
    <row r="13" spans="1:2" x14ac:dyDescent="0.25">
      <c r="A13" s="5">
        <v>4000005</v>
      </c>
      <c r="B13" s="6" t="str">
        <f>SUBSTITUTE(TEXT(TRUNC(A13,0),"# ##0_ ") &amp; "(" &amp; SUBSTITUTE(PROPER(INDEX(n_4,MID(TEXT(A13,n0),1,1)+1)&amp;INDEX(n0x,MID(TEXT(A13,n0),2,1)+1,MID(TEXT(A13,n0),3,1)+1)&amp;IF(-MID(TEXT(A13,n0),1,3),"миллиард"&amp;VLOOKUP(MID(TEXT(A13,n0),3,1)*AND(MID(TEXT(A13,n0),2,1)-1),мил,2),"")&amp;INDEX(n_4,MID(TEXT(A13,n0),4,1)+1)&amp;INDEX(n0x,MID(TEXT(A13,n0),5,1)+1,MID(TEXT(A13,n0),6,1)+1)&amp;IF(-MID(TEXT(A13,n0),4,3),"миллион"&amp;VLOOKUP(MID(TEXT(A13,n0),6,1)*AND(MID(TEXT(A13,n0),5,1)-1),мил,2),"")&amp;INDEX(n_4,MID(TEXT(A13,n0),7,1)+1)&amp;INDEX(n1x,MID(TEXT(A13,n0),8,1)+1,MID(TEXT(A13,n0),9,1)+1)&amp;IF(-MID(TEXT(A13,n0),7,3),VLOOKUP(MID(TEXT(A13,n0),9,1)*AND(MID(TEXT(A13,n0),8,1)-1),тыс,2),"")&amp;INDEX(n_4,MID(TEXT(A13,n0),10,1)+1)&amp;INDEX(n0x,MID(TEXT(A13,n0),11,1)+1,MID(TEXT(A13,n0),12,1)+1)),"z"," ")&amp;IF(TRUNC(TEXT(A13,n0)),"","Ноль ")&amp;") рубл"&amp;VLOOKUP(MOD(MAX(MOD(MID(TEXT(A13,n0),11,2)-11,100),9),10),{0,"ь ";1,"я ";4,"ей "},2)&amp;RIGHT(TEXT(A13,n0),2)&amp;" копе"&amp;VLOOKUP(MOD(MAX(MOD(RIGHT(TEXT(A13,n0),2)-11,100),9),10),{0,"йка";1,"йки";4,"ек"},2)," )",")")</f>
        <v>4 000 005 (Четыре миллиона пять) рублей 00 копеек</v>
      </c>
    </row>
    <row r="14" spans="1:2" x14ac:dyDescent="0.25">
      <c r="A14" s="5">
        <v>11111111.109999999</v>
      </c>
      <c r="B14" s="6" t="str">
        <f>SUBSTITUTE(TEXT(TRUNC(A14,0),"# ##0_ ") &amp; "(" &amp; SUBSTITUTE(PROPER(INDEX(n_4,MID(TEXT(A14,n0),1,1)+1)&amp;INDEX(n0x,MID(TEXT(A14,n0),2,1)+1,MID(TEXT(A14,n0),3,1)+1)&amp;IF(-MID(TEXT(A14,n0),1,3),"миллиард"&amp;VLOOKUP(MID(TEXT(A14,n0),3,1)*AND(MID(TEXT(A14,n0),2,1)-1),мил,2),"")&amp;INDEX(n_4,MID(TEXT(A14,n0),4,1)+1)&amp;INDEX(n0x,MID(TEXT(A14,n0),5,1)+1,MID(TEXT(A14,n0),6,1)+1)&amp;IF(-MID(TEXT(A14,n0),4,3),"миллион"&amp;VLOOKUP(MID(TEXT(A14,n0),6,1)*AND(MID(TEXT(A14,n0),5,1)-1),мил,2),"")&amp;INDEX(n_4,MID(TEXT(A14,n0),7,1)+1)&amp;INDEX(n1x,MID(TEXT(A14,n0),8,1)+1,MID(TEXT(A14,n0),9,1)+1)&amp;IF(-MID(TEXT(A14,n0),7,3),VLOOKUP(MID(TEXT(A14,n0),9,1)*AND(MID(TEXT(A14,n0),8,1)-1),тыс,2),"")&amp;INDEX(n_4,MID(TEXT(A14,n0),10,1)+1)&amp;INDEX(n0x,MID(TEXT(A14,n0),11,1)+1,MID(TEXT(A14,n0),12,1)+1)),"z"," ")&amp;IF(TRUNC(TEXT(A14,n0)),"","Ноль ")&amp;") рубл"&amp;VLOOKUP(MOD(MAX(MOD(MID(TEXT(A14,n0),11,2)-11,100),9),10),{0,"ь ";1,"я ";4,"ей "},2)&amp;RIGHT(TEXT(A14,n0),2)&amp;" копе"&amp;VLOOKUP(MOD(MAX(MOD(RIGHT(TEXT(A14,n0),2)-11,100),9),10),{0,"йка";1,"йки";4,"ек"},2)," )",")")</f>
        <v>11 111 111 (Одиннадцать миллионов сто одиннадцать тысяч сто одиннадцать) рублей 11 копеек</v>
      </c>
    </row>
    <row r="15" spans="1:2" x14ac:dyDescent="0.25">
      <c r="A15" s="5">
        <v>123456789.31999999</v>
      </c>
      <c r="B15" s="6" t="str">
        <f>SUBSTITUTE(TEXT(TRUNC(A15,0),"# ##0_ ") &amp; "(" &amp; SUBSTITUTE(PROPER(INDEX(n_4,MID(TEXT(A15,n0),1,1)+1)&amp;INDEX(n0x,MID(TEXT(A15,n0),2,1)+1,MID(TEXT(A15,n0),3,1)+1)&amp;IF(-MID(TEXT(A15,n0),1,3),"миллиард"&amp;VLOOKUP(MID(TEXT(A15,n0),3,1)*AND(MID(TEXT(A15,n0),2,1)-1),мил,2),"")&amp;INDEX(n_4,MID(TEXT(A15,n0),4,1)+1)&amp;INDEX(n0x,MID(TEXT(A15,n0),5,1)+1,MID(TEXT(A15,n0),6,1)+1)&amp;IF(-MID(TEXT(A15,n0),4,3),"миллион"&amp;VLOOKUP(MID(TEXT(A15,n0),6,1)*AND(MID(TEXT(A15,n0),5,1)-1),мил,2),"")&amp;INDEX(n_4,MID(TEXT(A15,n0),7,1)+1)&amp;INDEX(n1x,MID(TEXT(A15,n0),8,1)+1,MID(TEXT(A15,n0),9,1)+1)&amp;IF(-MID(TEXT(A15,n0),7,3),VLOOKUP(MID(TEXT(A15,n0),9,1)*AND(MID(TEXT(A15,n0),8,1)-1),тыс,2),"")&amp;INDEX(n_4,MID(TEXT(A15,n0),10,1)+1)&amp;INDEX(n0x,MID(TEXT(A15,n0),11,1)+1,MID(TEXT(A15,n0),12,1)+1)),"z"," ")&amp;IF(TRUNC(TEXT(A15,n0)),"","Ноль ")&amp;") рубл"&amp;VLOOKUP(MOD(MAX(MOD(MID(TEXT(A15,n0),11,2)-11,100),9),10),{0,"ь ";1,"я ";4,"ей "},2)&amp;RIGHT(TEXT(A15,n0),2)&amp;" копе"&amp;VLOOKUP(MOD(MAX(MOD(RIGHT(TEXT(A15,n0),2)-11,100),9),10),{0,"йка";1,"йки";4,"ек"},2)," )",")")</f>
        <v>123 456 789 (Сто двадцать три миллиона четыреста пятьдесят шесть тысяч семьсот восемьдесят девять) рублей 32 копейки</v>
      </c>
    </row>
    <row r="16" spans="1:2" x14ac:dyDescent="0.25">
      <c r="A16" s="5">
        <v>123456789012.34</v>
      </c>
      <c r="B16" s="6" t="str">
        <f>SUBSTITUTE(TEXT(TRUNC(A16,0),"# ##0_ ") &amp; "(" &amp; SUBSTITUTE(PROPER(INDEX(n_4,MID(TEXT(A16,n0),1,1)+1)&amp;INDEX(n0x,MID(TEXT(A16,n0),2,1)+1,MID(TEXT(A16,n0),3,1)+1)&amp;IF(-MID(TEXT(A16,n0),1,3),"миллиард"&amp;VLOOKUP(MID(TEXT(A16,n0),3,1)*AND(MID(TEXT(A16,n0),2,1)-1),мил,2),"")&amp;INDEX(n_4,MID(TEXT(A16,n0),4,1)+1)&amp;INDEX(n0x,MID(TEXT(A16,n0),5,1)+1,MID(TEXT(A16,n0),6,1)+1)&amp;IF(-MID(TEXT(A16,n0),4,3),"миллион"&amp;VLOOKUP(MID(TEXT(A16,n0),6,1)*AND(MID(TEXT(A16,n0),5,1)-1),мил,2),"")&amp;INDEX(n_4,MID(TEXT(A16,n0),7,1)+1)&amp;INDEX(n1x,MID(TEXT(A16,n0),8,1)+1,MID(TEXT(A16,n0),9,1)+1)&amp;IF(-MID(TEXT(A16,n0),7,3),VLOOKUP(MID(TEXT(A16,n0),9,1)*AND(MID(TEXT(A16,n0),8,1)-1),тыс,2),"")&amp;INDEX(n_4,MID(TEXT(A16,n0),10,1)+1)&amp;INDEX(n0x,MID(TEXT(A16,n0),11,1)+1,MID(TEXT(A16,n0),12,1)+1)),"z"," ")&amp;IF(TRUNC(TEXT(A16,n0)),"","Ноль ")&amp;") рубл"&amp;VLOOKUP(MOD(MAX(MOD(MID(TEXT(A16,n0),11,2)-11,100),9),10),{0,"ь ";1,"я ";4,"ей "},2)&amp;RIGHT(TEXT(A16,n0),2)&amp;" копе"&amp;VLOOKUP(MOD(MAX(MOD(RIGHT(TEXT(A16,n0),2)-11,100),9),10),{0,"йка";1,"йки";4,"ек"},2)," )",")")</f>
        <v>123 456 789 012 (Сто двадцать три миллиарда четыреста пятьдесят шесть миллионов семьсот восемьдесят девять тысяч двенадцать) рублей 34 копейки</v>
      </c>
    </row>
    <row r="17" spans="1:2" x14ac:dyDescent="0.25">
      <c r="A17" s="7" t="s">
        <v>17</v>
      </c>
      <c r="B17" s="8"/>
    </row>
    <row r="18" spans="1:2" x14ac:dyDescent="0.25">
      <c r="A18" s="5">
        <f ca="1">ROUND((RAND()*1000000),2)</f>
        <v>373742.86</v>
      </c>
      <c r="B18" s="6" t="str">
        <f ca="1">SUBSTITUTE(TEXT(TRUNC(A18,0),"# ##0_ ") &amp; "(" &amp; SUBSTITUTE(PROPER(INDEX(n_4,MID(TEXT(A18,n0),1,1)+1)&amp;INDEX(n0x,MID(TEXT(A18,n0),2,1)+1,MID(TEXT(A18,n0),3,1)+1)&amp;IF(-MID(TEXT(A18,n0),1,3),"миллиард"&amp;VLOOKUP(MID(TEXT(A18,n0),3,1)*AND(MID(TEXT(A18,n0),2,1)-1),мил,2),"")&amp;INDEX(n_4,MID(TEXT(A18,n0),4,1)+1)&amp;INDEX(n0x,MID(TEXT(A18,n0),5,1)+1,MID(TEXT(A18,n0),6,1)+1)&amp;IF(-MID(TEXT(A18,n0),4,3),"миллион"&amp;VLOOKUP(MID(TEXT(A18,n0),6,1)*AND(MID(TEXT(A18,n0),5,1)-1),мил,2),"")&amp;INDEX(n_4,MID(TEXT(A18,n0),7,1)+1)&amp;INDEX(n1x,MID(TEXT(A18,n0),8,1)+1,MID(TEXT(A18,n0),9,1)+1)&amp;IF(-MID(TEXT(A18,n0),7,3),VLOOKUP(MID(TEXT(A18,n0),9,1)*AND(MID(TEXT(A18,n0),8,1)-1),тыс,2),"")&amp;INDEX(n_4,MID(TEXT(A18,n0),10,1)+1)&amp;INDEX(n0x,MID(TEXT(A18,n0),11,1)+1,MID(TEXT(A18,n0),12,1)+1)),"z"," ")&amp;IF(TRUNC(TEXT(A18,n0)),"","Ноль ")&amp;") рубл"&amp;VLOOKUP(MOD(MAX(MOD(MID(TEXT(A18,n0),11,2)-11,100),9),10),{0,"ь ";1,"я ";4,"ей "},2)&amp;RIGHT(TEXT(A18,n0),2)&amp;" копе"&amp;VLOOKUP(MOD(MAX(MOD(RIGHT(TEXT(A18,n0),2)-11,100),9),10),{0,"йка";1,"йки";4,"ек"},2)," )",")")</f>
        <v>373 742 (Триста семьдесят три тысячи семьсот сорок два) рубля 86 копеек</v>
      </c>
    </row>
    <row r="19" spans="1:2" x14ac:dyDescent="0.25">
      <c r="A19" s="5">
        <f ca="1">ROUND((RAND()*10000000),2)</f>
        <v>5734195.5999999996</v>
      </c>
      <c r="B19" s="6" t="str">
        <f ca="1">SUBSTITUTE(TEXT(TRUNC(A19,0),"# ##0_ ") &amp; "(" &amp; SUBSTITUTE(PROPER(INDEX(n_4,MID(TEXT(A19,n0),1,1)+1)&amp;INDEX(n0x,MID(TEXT(A19,n0),2,1)+1,MID(TEXT(A19,n0),3,1)+1)&amp;IF(-MID(TEXT(A19,n0),1,3),"миллиард"&amp;VLOOKUP(MID(TEXT(A19,n0),3,1)*AND(MID(TEXT(A19,n0),2,1)-1),мил,2),"")&amp;INDEX(n_4,MID(TEXT(A19,n0),4,1)+1)&amp;INDEX(n0x,MID(TEXT(A19,n0),5,1)+1,MID(TEXT(A19,n0),6,1)+1)&amp;IF(-MID(TEXT(A19,n0),4,3),"миллион"&amp;VLOOKUP(MID(TEXT(A19,n0),6,1)*AND(MID(TEXT(A19,n0),5,1)-1),мил,2),"")&amp;INDEX(n_4,MID(TEXT(A19,n0),7,1)+1)&amp;INDEX(n1x,MID(TEXT(A19,n0),8,1)+1,MID(TEXT(A19,n0),9,1)+1)&amp;IF(-MID(TEXT(A19,n0),7,3),VLOOKUP(MID(TEXT(A19,n0),9,1)*AND(MID(TEXT(A19,n0),8,1)-1),тыс,2),"")&amp;INDEX(n_4,MID(TEXT(A19,n0),10,1)+1)&amp;INDEX(n0x,MID(TEXT(A19,n0),11,1)+1,MID(TEXT(A19,n0),12,1)+1)),"z"," ")&amp;IF(TRUNC(TEXT(A19,n0)),"","Ноль ")&amp;") рубл"&amp;VLOOKUP(MOD(MAX(MOD(MID(TEXT(A19,n0),11,2)-11,100),9),10),{0,"ь ";1,"я ";4,"ей "},2)&amp;RIGHT(TEXT(A19,n0),2)&amp;" копе"&amp;VLOOKUP(MOD(MAX(MOD(RIGHT(TEXT(A19,n0),2)-11,100),9),10),{0,"йка";1,"йки";4,"ек"},2)," )",")")</f>
        <v>5 734 195 (Пять миллионов семьсот тридцать четыре тысячи сто девяносто пять) рублей 60 копеек</v>
      </c>
    </row>
    <row r="20" spans="1:2" x14ac:dyDescent="0.25">
      <c r="A20" s="5">
        <f ca="1">ROUND((RAND()*100000000),2)</f>
        <v>94649814.299999997</v>
      </c>
      <c r="B20" s="6" t="str">
        <f ca="1">SUBSTITUTE(TEXT(TRUNC(A20,0),"# ##0_ ") &amp; "(" &amp; SUBSTITUTE(PROPER(INDEX(n_4,MID(TEXT(A20,n0),1,1)+1)&amp;INDEX(n0x,MID(TEXT(A20,n0),2,1)+1,MID(TEXT(A20,n0),3,1)+1)&amp;IF(-MID(TEXT(A20,n0),1,3),"миллиард"&amp;VLOOKUP(MID(TEXT(A20,n0),3,1)*AND(MID(TEXT(A20,n0),2,1)-1),мил,2),"")&amp;INDEX(n_4,MID(TEXT(A20,n0),4,1)+1)&amp;INDEX(n0x,MID(TEXT(A20,n0),5,1)+1,MID(TEXT(A20,n0),6,1)+1)&amp;IF(-MID(TEXT(A20,n0),4,3),"миллион"&amp;VLOOKUP(MID(TEXT(A20,n0),6,1)*AND(MID(TEXT(A20,n0),5,1)-1),мил,2),"")&amp;INDEX(n_4,MID(TEXT(A20,n0),7,1)+1)&amp;INDEX(n1x,MID(TEXT(A20,n0),8,1)+1,MID(TEXT(A20,n0),9,1)+1)&amp;IF(-MID(TEXT(A20,n0),7,3),VLOOKUP(MID(TEXT(A20,n0),9,1)*AND(MID(TEXT(A20,n0),8,1)-1),тыс,2),"")&amp;INDEX(n_4,MID(TEXT(A20,n0),10,1)+1)&amp;INDEX(n0x,MID(TEXT(A20,n0),11,1)+1,MID(TEXT(A20,n0),12,1)+1)),"z"," ")&amp;IF(TRUNC(TEXT(A20,n0)),"","Ноль ")&amp;") рубл"&amp;VLOOKUP(MOD(MAX(MOD(MID(TEXT(A20,n0),11,2)-11,100),9),10),{0,"ь ";1,"я ";4,"ей "},2)&amp;RIGHT(TEXT(A20,n0),2)&amp;" копе"&amp;VLOOKUP(MOD(MAX(MOD(RIGHT(TEXT(A20,n0),2)-11,100),9),10),{0,"йка";1,"йки";4,"ек"},2)," )",")")</f>
        <v>94 649 814 (Девяносто четыре миллиона шестьсот сорок девять тысяч восемьсот четырнадцать) рублей 30 копеек</v>
      </c>
    </row>
    <row r="21" spans="1:2" x14ac:dyDescent="0.25">
      <c r="A21" s="5">
        <f ca="1">ROUND((RAND()*1000000000),2)</f>
        <v>592401903.20000005</v>
      </c>
      <c r="B21" s="6" t="str">
        <f ca="1">SUBSTITUTE(TEXT(TRUNC(A21,0),"# ##0_ ") &amp; "(" &amp; SUBSTITUTE(PROPER(INDEX(n_4,MID(TEXT(A21,n0),1,1)+1)&amp;INDEX(n0x,MID(TEXT(A21,n0),2,1)+1,MID(TEXT(A21,n0),3,1)+1)&amp;IF(-MID(TEXT(A21,n0),1,3),"миллиард"&amp;VLOOKUP(MID(TEXT(A21,n0),3,1)*AND(MID(TEXT(A21,n0),2,1)-1),мил,2),"")&amp;INDEX(n_4,MID(TEXT(A21,n0),4,1)+1)&amp;INDEX(n0x,MID(TEXT(A21,n0),5,1)+1,MID(TEXT(A21,n0),6,1)+1)&amp;IF(-MID(TEXT(A21,n0),4,3),"миллион"&amp;VLOOKUP(MID(TEXT(A21,n0),6,1)*AND(MID(TEXT(A21,n0),5,1)-1),мил,2),"")&amp;INDEX(n_4,MID(TEXT(A21,n0),7,1)+1)&amp;INDEX(n1x,MID(TEXT(A21,n0),8,1)+1,MID(TEXT(A21,n0),9,1)+1)&amp;IF(-MID(TEXT(A21,n0),7,3),VLOOKUP(MID(TEXT(A21,n0),9,1)*AND(MID(TEXT(A21,n0),8,1)-1),тыс,2),"")&amp;INDEX(n_4,MID(TEXT(A21,n0),10,1)+1)&amp;INDEX(n0x,MID(TEXT(A21,n0),11,1)+1,MID(TEXT(A21,n0),12,1)+1)),"z"," ")&amp;IF(TRUNC(TEXT(A21,n0)),"","Ноль ")&amp;") рубл"&amp;VLOOKUP(MOD(MAX(MOD(MID(TEXT(A21,n0),11,2)-11,100),9),10),{0,"ь ";1,"я ";4,"ей "},2)&amp;RIGHT(TEXT(A21,n0),2)&amp;" копе"&amp;VLOOKUP(MOD(MAX(MOD(RIGHT(TEXT(A21,n0),2)-11,100),9),10),{0,"йка";1,"йки";4,"ек"},2)," )",")")</f>
        <v>592 401 903 (Пятьсот девяносто два миллиона четыреста одна тысяча девятьсот три) рубля 20 копеек</v>
      </c>
    </row>
    <row r="22" spans="1:2" x14ac:dyDescent="0.25">
      <c r="A22" s="5">
        <f ca="1">ROUND((RAND()*1000000000000),2)</f>
        <v>311398809284.90002</v>
      </c>
      <c r="B22" s="6" t="str">
        <f ca="1">SUBSTITUTE(TEXT(TRUNC(A22,0),"# ##0_ ") &amp; "(" &amp; SUBSTITUTE(PROPER(INDEX(n_4,MID(TEXT(A22,n0),1,1)+1)&amp;INDEX(n0x,MID(TEXT(A22,n0),2,1)+1,MID(TEXT(A22,n0),3,1)+1)&amp;IF(-MID(TEXT(A22,n0),1,3),"миллиард"&amp;VLOOKUP(MID(TEXT(A22,n0),3,1)*AND(MID(TEXT(A22,n0),2,1)-1),мил,2),"")&amp;INDEX(n_4,MID(TEXT(A22,n0),4,1)+1)&amp;INDEX(n0x,MID(TEXT(A22,n0),5,1)+1,MID(TEXT(A22,n0),6,1)+1)&amp;IF(-MID(TEXT(A22,n0),4,3),"миллион"&amp;VLOOKUP(MID(TEXT(A22,n0),6,1)*AND(MID(TEXT(A22,n0),5,1)-1),мил,2),"")&amp;INDEX(n_4,MID(TEXT(A22,n0),7,1)+1)&amp;INDEX(n1x,MID(TEXT(A22,n0),8,1)+1,MID(TEXT(A22,n0),9,1)+1)&amp;IF(-MID(TEXT(A22,n0),7,3),VLOOKUP(MID(TEXT(A22,n0),9,1)*AND(MID(TEXT(A22,n0),8,1)-1),тыс,2),"")&amp;INDEX(n_4,MID(TEXT(A22,n0),10,1)+1)&amp;INDEX(n0x,MID(TEXT(A22,n0),11,1)+1,MID(TEXT(A22,n0),12,1)+1)),"z"," ")&amp;IF(TRUNC(TEXT(A22,n0)),"","Ноль ")&amp;") рубл"&amp;VLOOKUP(MOD(MAX(MOD(MID(TEXT(A22,n0),11,2)-11,100),9),10),{0,"ь ";1,"я ";4,"ей "},2)&amp;RIGHT(TEXT(A22,n0),2)&amp;" копе"&amp;VLOOKUP(MOD(MAX(MOD(RIGHT(TEXT(A22,n0),2)-11,100),9),10),{0,"йка";1,"йки";4,"ек"},2)," )",")")</f>
        <v>311 398 809 284 (Триста одиннадцать миллиардов триста девяносто восемь миллионов восемьсот девять тысяч двести восемьдесят четыре) рубля 90 копеек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ОНМЦК </vt:lpstr>
      <vt:lpstr>Лист1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nchln_key02</dc:creator>
  <cp:lastModifiedBy>Елизавета Кузьмичева</cp:lastModifiedBy>
  <cp:lastPrinted>2026-05-26T07:55:21Z</cp:lastPrinted>
  <dcterms:created xsi:type="dcterms:W3CDTF">2014-06-16T13:17:11Z</dcterms:created>
  <dcterms:modified xsi:type="dcterms:W3CDTF">2026-05-26T12:26:07Z</dcterms:modified>
</cp:coreProperties>
</file>