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13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4" i="1" l="1"/>
  <c r="H14" i="1"/>
  <c r="G14" i="1"/>
  <c r="K14" i="1" s="1"/>
  <c r="J14" i="1" l="1"/>
  <c r="I15" i="1"/>
  <c r="H15" i="1"/>
  <c r="G15" i="1"/>
  <c r="K15" i="1" s="1"/>
  <c r="J15" i="1" l="1"/>
  <c r="I4" i="3"/>
  <c r="G33" i="2"/>
  <c r="F33" i="2"/>
  <c r="E33" i="2"/>
  <c r="H4" i="3" l="1"/>
  <c r="J4" i="3" s="1"/>
  <c r="G4" i="3"/>
  <c r="K4" i="3" s="1"/>
</calcChain>
</file>

<file path=xl/sharedStrings.xml><?xml version="1.0" encoding="utf-8"?>
<sst xmlns="http://schemas.openxmlformats.org/spreadsheetml/2006/main" count="30" uniqueCount="28">
  <si>
    <t>Расчет НМЦК</t>
  </si>
  <si>
    <t>Расчет начальной (максимальной) цены контракта: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</si>
  <si>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</si>
  <si>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</si>
  <si>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</si>
  <si>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</si>
  <si>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Источники информации, цена в руб.,
 в т.ч. НДС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</si>
  <si>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</si>
  <si>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</si>
  <si>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</si>
  <si>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>шт.</t>
  </si>
  <si>
    <t xml:space="preserve">В соответствии с техническим заданием 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</si>
  <si>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</si>
  <si>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</si>
  <si>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</si>
  <si>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>Система обнаружения вторжений ПАК ViPNet IDS NS100 3.х сеть 2029</t>
  </si>
  <si>
    <t xml:space="preserve"> 
ОБОСНОВАНИЕ НАЧАЛЬНОЙ (максимальной) ЦЕНЫ КОНТРАКТА</t>
  </si>
  <si>
    <t>Метод сопоставимых рыночных цен (анализа рынка) на основании ст. 22 Федерального закона № 44-ФЗ от 05.04.2013 года на основании исследования рынка, проведенные по инициативе заказчика на основании коммерческих предложений потенциальных участников</t>
  </si>
  <si>
    <r>
      <t>Дата подготовки обоснования НМЦК</t>
    </r>
    <r>
      <rPr>
        <b/>
        <sz val="12"/>
        <color theme="1"/>
        <rFont val="Times New Roman"/>
        <family val="1"/>
        <charset val="204"/>
      </rPr>
      <t>:  16.06.2026</t>
    </r>
  </si>
  <si>
    <t>Леска для триммера</t>
  </si>
  <si>
    <t xml:space="preserve">Начальная (максимальная) цена контракта  рассчитана как произведение наименьшего значения цен
 за единицу товара, работы, услуги и количества и составляет 2695,00 руб. </t>
  </si>
  <si>
    <t>Согласно расчету начальная (максимальная) цена контракта составляет 2695,00 руб.</t>
  </si>
  <si>
    <t>Леска для триммера 2,0 мм, 15 м</t>
  </si>
  <si>
    <t>Леска для триммера 2,4 мм, 15 м</t>
  </si>
  <si>
    <t>Ед. изм.</t>
  </si>
  <si>
    <t>Организация 1</t>
  </si>
  <si>
    <t>Организация 2</t>
  </si>
  <si>
    <t>Организация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</si>
</sst>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164" fontId="6" fillId="2" borderId="1" xfId="2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4" fontId="0" fillId="0" borderId="0" xfId="0" applyNumberFormat="1"/>
    <xf numFmtId="43" fontId="0" fillId="0" borderId="0" xfId="0" applyNumberFormat="1"/>
    <xf numFmtId="165" fontId="6" fillId="2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wrapText="1"/>
    </xf>
    <xf numFmtId="164" fontId="6" fillId="0" borderId="3" xfId="2" applyFont="1" applyFill="1" applyBorder="1" applyAlignment="1">
      <alignment vertical="center" wrapText="1"/>
    </xf>
    <xf numFmtId="164" fontId="6" fillId="0" borderId="4" xfId="2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A7" zoomScale="115" zoomScaleNormal="115" workbookViewId="0">
      <selection activeCell="G21" sqref="G21"/>
    </sheetView>
  </sheetViews>
  <sheetFormatPr defaultRowHeight="15" x14ac:dyDescent="0.25"/>
  <cols>
    <col min="1" max="1" width="19.42578125" customWidth="1"/>
    <col min="2" max="2" width="7.7109375" customWidth="1"/>
    <col min="3" max="3" width="7.140625" customWidth="1"/>
    <col min="4" max="4" width="15.85546875" customWidth="1"/>
    <col min="5" max="5" width="16" customWidth="1"/>
    <col min="6" max="6" width="18" customWidth="1"/>
    <col min="7" max="7" width="11.5703125" customWidth="1"/>
    <col min="8" max="8" width="9.7109375" customWidth="1"/>
    <col min="9" max="9" width="9.42578125" customWidth="1"/>
    <col min="10" max="10" width="10.5703125" customWidth="1"/>
    <col min="11" max="11" width="11.85546875" customWidth="1"/>
    <col min="12" max="12" width="15.7109375" bestFit="1" customWidth="1"/>
    <col min="13" max="14" width="17.5703125" customWidth="1"/>
    <col min="15" max="15" width="16.42578125" customWidth="1"/>
  </cols>
  <sheetData>
    <row r="1" spans="1:15" ht="25.35" customHeight="1" x14ac:dyDescent="0.25">
      <c r="H1" s="19"/>
      <c r="I1" s="19"/>
      <c r="J1" s="19"/>
      <c r="K1" s="19"/>
    </row>
    <row r="2" spans="1:15" ht="53.8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48.95" customHeight="1" x14ac:dyDescent="0.25">
      <c r="A4" s="24" t="s">
        <v>12</v>
      </c>
      <c r="B4" s="25"/>
      <c r="C4" s="25"/>
      <c r="D4" s="26" t="s">
        <v>19</v>
      </c>
      <c r="E4" s="27"/>
      <c r="F4" s="27"/>
      <c r="G4" s="27"/>
      <c r="H4" s="27"/>
      <c r="I4" s="27"/>
      <c r="J4" s="27"/>
      <c r="K4" s="28"/>
    </row>
    <row r="5" spans="1:15" ht="48.95" customHeight="1" x14ac:dyDescent="0.25">
      <c r="A5" s="24" t="s">
        <v>13</v>
      </c>
      <c r="B5" s="25"/>
      <c r="C5" s="25"/>
      <c r="D5" s="29" t="s">
        <v>11</v>
      </c>
      <c r="E5" s="29"/>
      <c r="F5" s="29"/>
      <c r="G5" s="29"/>
      <c r="H5" s="29"/>
      <c r="I5" s="29"/>
      <c r="J5" s="29"/>
      <c r="K5" s="29"/>
    </row>
    <row r="6" spans="1:15" ht="53.25" customHeight="1" x14ac:dyDescent="0.25">
      <c r="A6" s="24" t="s">
        <v>14</v>
      </c>
      <c r="B6" s="25"/>
      <c r="C6" s="25"/>
      <c r="D6" s="30" t="s">
        <v>17</v>
      </c>
      <c r="E6" s="29"/>
      <c r="F6" s="29"/>
      <c r="G6" s="29"/>
      <c r="H6" s="29"/>
      <c r="I6" s="29"/>
      <c r="J6" s="29"/>
      <c r="K6" s="29"/>
    </row>
    <row r="7" spans="1:15" ht="39.200000000000003" customHeight="1" x14ac:dyDescent="0.25">
      <c r="A7" s="25" t="s">
        <v>0</v>
      </c>
      <c r="B7" s="25"/>
      <c r="C7" s="25"/>
      <c r="D7" s="26" t="s">
        <v>21</v>
      </c>
      <c r="E7" s="27"/>
      <c r="F7" s="27"/>
      <c r="G7" s="27"/>
      <c r="H7" s="27"/>
      <c r="I7" s="27"/>
      <c r="J7" s="27"/>
      <c r="K7" s="28"/>
    </row>
    <row r="8" spans="1:15" ht="28.5" customHeight="1" x14ac:dyDescent="0.25">
      <c r="A8" s="20" t="s">
        <v>18</v>
      </c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5" ht="15.75" x14ac:dyDescent="0.25">
      <c r="A10" s="18" t="s">
        <v>1</v>
      </c>
      <c r="B10" s="18"/>
      <c r="C10" s="18"/>
      <c r="D10" s="18"/>
      <c r="E10" s="18"/>
      <c r="F10" s="6"/>
      <c r="G10" s="6"/>
      <c r="H10" s="6"/>
      <c r="I10" s="6"/>
      <c r="J10" s="6"/>
      <c r="K10" s="6"/>
    </row>
    <row r="11" spans="1:15" ht="14.45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5" ht="48.95" customHeight="1" x14ac:dyDescent="0.25">
      <c r="A12" s="31" t="s">
        <v>7</v>
      </c>
      <c r="B12" s="31" t="s">
        <v>24</v>
      </c>
      <c r="C12" s="31" t="s">
        <v>2</v>
      </c>
      <c r="D12" s="31" t="s">
        <v>6</v>
      </c>
      <c r="E12" s="31"/>
      <c r="F12" s="31"/>
      <c r="G12" s="31" t="s">
        <v>3</v>
      </c>
      <c r="H12" s="31" t="s">
        <v>4</v>
      </c>
      <c r="I12" s="31" t="s">
        <v>9</v>
      </c>
      <c r="J12" s="31" t="s">
        <v>8</v>
      </c>
      <c r="K12" s="35" t="s">
        <v>5</v>
      </c>
    </row>
    <row r="13" spans="1:15" ht="24.75" customHeight="1" x14ac:dyDescent="0.25">
      <c r="A13" s="32"/>
      <c r="B13" s="31"/>
      <c r="C13" s="31"/>
      <c r="D13" s="13" t="s">
        <v>25</v>
      </c>
      <c r="E13" s="14" t="s">
        <v>26</v>
      </c>
      <c r="F13" s="15" t="s">
        <v>27</v>
      </c>
      <c r="G13" s="31"/>
      <c r="H13" s="31"/>
      <c r="I13" s="31"/>
      <c r="J13" s="31"/>
      <c r="K13" s="35"/>
    </row>
    <row r="14" spans="1:15" ht="25.5" x14ac:dyDescent="0.25">
      <c r="A14" s="16" t="s">
        <v>22</v>
      </c>
      <c r="B14" s="16" t="s">
        <v>10</v>
      </c>
      <c r="C14" s="16">
        <v>18</v>
      </c>
      <c r="D14" s="11">
        <v>115</v>
      </c>
      <c r="E14" s="11">
        <v>116</v>
      </c>
      <c r="F14" s="12">
        <v>122</v>
      </c>
      <c r="G14" s="3">
        <f>SMALL(D14:F14,1)</f>
        <v>115</v>
      </c>
      <c r="H14" s="4">
        <f>ROUND(AVERAGE(D14:F14),2)</f>
        <v>117.67</v>
      </c>
      <c r="I14" s="4">
        <f>STDEV(D14:F14)</f>
        <v>3.7859388972001824</v>
      </c>
      <c r="J14" s="5">
        <f t="shared" ref="J14" si="0">I14/H14*100</f>
        <v>3.2174206655903648</v>
      </c>
      <c r="K14" s="9">
        <f t="shared" ref="K14" si="1">G14*C14</f>
        <v>2070</v>
      </c>
    </row>
    <row r="15" spans="1:15" ht="25.5" x14ac:dyDescent="0.25">
      <c r="A15" s="17" t="s">
        <v>23</v>
      </c>
      <c r="B15" s="16" t="s">
        <v>10</v>
      </c>
      <c r="C15" s="17">
        <v>5</v>
      </c>
      <c r="D15" s="11">
        <v>125</v>
      </c>
      <c r="E15" s="11">
        <v>139</v>
      </c>
      <c r="F15" s="12">
        <v>138</v>
      </c>
      <c r="G15" s="3">
        <f>SMALL(D15:F15,1)</f>
        <v>125</v>
      </c>
      <c r="H15" s="4">
        <f>ROUND(AVERAGE(D15:F15),2)</f>
        <v>134</v>
      </c>
      <c r="I15" s="4">
        <f>STDEV(D15:F15)</f>
        <v>7.810249675906654</v>
      </c>
      <c r="J15" s="5">
        <f t="shared" ref="J15" si="2">I15/H15*100</f>
        <v>5.8285445342586968</v>
      </c>
      <c r="K15" s="9">
        <f t="shared" ref="K15" si="3">G15*C15</f>
        <v>625</v>
      </c>
    </row>
    <row r="16" spans="1:15" ht="19.5" customHeight="1" x14ac:dyDescent="0.25">
      <c r="A16" s="33" t="s">
        <v>20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M16" s="8"/>
      <c r="N16" s="8"/>
      <c r="O16" s="8"/>
    </row>
    <row r="17" spans="1:15" ht="24.75" customHeight="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M17" s="8"/>
      <c r="N17" s="8"/>
      <c r="O17" s="8"/>
    </row>
    <row r="20" spans="1:15" ht="14.45" x14ac:dyDescent="0.3">
      <c r="M20" s="8"/>
      <c r="N20" s="8"/>
      <c r="O20" s="8"/>
    </row>
    <row r="23" spans="1:15" x14ac:dyDescent="0.25">
      <c r="E23" s="36"/>
    </row>
  </sheetData>
  <mergeCells count="22">
    <mergeCell ref="A12:A13"/>
    <mergeCell ref="B12:B13"/>
    <mergeCell ref="C12:C13"/>
    <mergeCell ref="D12:F12"/>
    <mergeCell ref="A16:K17"/>
    <mergeCell ref="K12:K13"/>
    <mergeCell ref="I12:I13"/>
    <mergeCell ref="G12:G13"/>
    <mergeCell ref="H12:H13"/>
    <mergeCell ref="J12:J13"/>
    <mergeCell ref="A10:E10"/>
    <mergeCell ref="H1:K1"/>
    <mergeCell ref="A8:K8"/>
    <mergeCell ref="A2:K2"/>
    <mergeCell ref="A4:C4"/>
    <mergeCell ref="D4:K4"/>
    <mergeCell ref="A5:C5"/>
    <mergeCell ref="D5:K5"/>
    <mergeCell ref="A6:C6"/>
    <mergeCell ref="D6:K6"/>
    <mergeCell ref="A7:C7"/>
    <mergeCell ref="D7:K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3:G33"/>
  <sheetViews>
    <sheetView workbookViewId="0">
      <selection activeCell="G35" sqref="G35"/>
    </sheetView>
  </sheetViews>
  <sheetFormatPr defaultRowHeight="15" x14ac:dyDescent="0.25"/>
  <cols>
    <col min="5" max="5" width="13.42578125" customWidth="1"/>
    <col min="6" max="6" width="15.42578125" customWidth="1"/>
    <col min="7" max="7" width="13.42578125" customWidth="1"/>
  </cols>
  <sheetData>
    <row r="23" spans="5:7" x14ac:dyDescent="0.25">
      <c r="E23" s="7">
        <v>24300</v>
      </c>
      <c r="F23" s="7">
        <v>36000</v>
      </c>
      <c r="G23" s="7">
        <v>64800</v>
      </c>
    </row>
    <row r="24" spans="5:7" x14ac:dyDescent="0.25">
      <c r="E24" s="7">
        <v>24300</v>
      </c>
      <c r="F24" s="7">
        <v>36000</v>
      </c>
      <c r="G24" s="7">
        <v>64800</v>
      </c>
    </row>
    <row r="25" spans="5:7" x14ac:dyDescent="0.25">
      <c r="E25" s="7">
        <v>24300</v>
      </c>
      <c r="F25" s="7">
        <v>36000</v>
      </c>
      <c r="G25" s="7">
        <v>64800</v>
      </c>
    </row>
    <row r="26" spans="5:7" x14ac:dyDescent="0.25">
      <c r="E26" s="7">
        <v>24300</v>
      </c>
      <c r="F26" s="7">
        <v>36000</v>
      </c>
      <c r="G26" s="7">
        <v>64800</v>
      </c>
    </row>
    <row r="27" spans="5:7" x14ac:dyDescent="0.25">
      <c r="E27" s="7">
        <v>24300</v>
      </c>
      <c r="F27" s="7">
        <v>36000</v>
      </c>
      <c r="G27" s="7">
        <v>64800</v>
      </c>
    </row>
    <row r="28" spans="5:7" x14ac:dyDescent="0.25">
      <c r="E28" s="7">
        <v>24300</v>
      </c>
      <c r="F28" s="7">
        <v>36000</v>
      </c>
      <c r="G28" s="7">
        <v>64800</v>
      </c>
    </row>
    <row r="29" spans="5:7" ht="14.45" x14ac:dyDescent="0.3">
      <c r="E29" s="7">
        <v>24300</v>
      </c>
      <c r="F29" s="7">
        <v>36000</v>
      </c>
      <c r="G29" s="7">
        <v>64800</v>
      </c>
    </row>
    <row r="30" spans="5:7" ht="14.45" x14ac:dyDescent="0.3">
      <c r="E30" s="7">
        <v>24300</v>
      </c>
      <c r="F30" s="7">
        <v>36000</v>
      </c>
      <c r="G30" s="7">
        <v>64800</v>
      </c>
    </row>
    <row r="31" spans="5:7" ht="14.45" x14ac:dyDescent="0.3">
      <c r="E31" s="7">
        <v>158220</v>
      </c>
      <c r="F31">
        <v>51300</v>
      </c>
      <c r="G31" s="7">
        <v>108000</v>
      </c>
    </row>
    <row r="32" spans="5:7" ht="14.45" x14ac:dyDescent="0.3">
      <c r="F32" s="7">
        <v>36000</v>
      </c>
      <c r="G32" s="7">
        <v>64800</v>
      </c>
    </row>
    <row r="33" spans="5:7" ht="14.45" x14ac:dyDescent="0.3">
      <c r="E33" s="7">
        <f>SUM(E23:E31)</f>
        <v>352620</v>
      </c>
      <c r="F33" s="7">
        <f>SUM(F23:F32)</f>
        <v>375300</v>
      </c>
      <c r="G33" s="7">
        <f>SUM(G23:G32)</f>
        <v>691200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"/>
  <sheetViews>
    <sheetView workbookViewId="0">
      <selection activeCell="F4" sqref="F4"/>
    </sheetView>
  </sheetViews>
  <sheetFormatPr defaultRowHeight="15" x14ac:dyDescent="0.25"/>
  <cols>
    <col min="4" max="4" width="18.140625" customWidth="1"/>
    <col min="5" max="5" width="18.85546875" customWidth="1"/>
    <col min="6" max="6" width="19.140625" customWidth="1"/>
    <col min="7" max="7" width="14.140625" customWidth="1"/>
    <col min="8" max="8" width="20.140625" customWidth="1"/>
    <col min="11" max="11" width="17.5703125" customWidth="1"/>
  </cols>
  <sheetData>
    <row r="3" spans="1:15" ht="15.75" thickBot="1" x14ac:dyDescent="0.3"/>
    <row r="4" spans="1:15" ht="115.5" thickBot="1" x14ac:dyDescent="0.3">
      <c r="A4" s="2" t="s">
        <v>15</v>
      </c>
      <c r="B4" s="2" t="s">
        <v>10</v>
      </c>
      <c r="C4" s="2">
        <v>1</v>
      </c>
      <c r="D4" s="10">
        <v>11032700</v>
      </c>
      <c r="E4" s="10">
        <v>11032700</v>
      </c>
      <c r="F4" s="10">
        <v>11032700</v>
      </c>
      <c r="G4" s="3">
        <f t="shared" ref="G4" si="0">SMALL(D4:F4,1)</f>
        <v>11032700</v>
      </c>
      <c r="H4" s="4">
        <f t="shared" ref="H4" si="1">ROUND(AVERAGE(D4:F4),2)</f>
        <v>11032700</v>
      </c>
      <c r="I4" s="4">
        <f t="shared" ref="I4" si="2">STDEV(D4:F4)</f>
        <v>0</v>
      </c>
      <c r="J4" s="5">
        <f t="shared" ref="J4" si="3">I4/H4*100</f>
        <v>0</v>
      </c>
      <c r="K4" s="9">
        <f t="shared" ref="K4" si="4">G4*C4</f>
        <v>11032700</v>
      </c>
      <c r="M4" s="8"/>
      <c r="N4" s="8"/>
      <c r="O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ФГБУ РМНПЦ Росплазма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Шиврина Елена Николаевна</cp:lastModifiedBy>
  <cp:lastPrinted>2024-08-01T13:27:52Z</cp:lastPrinted>
  <dcterms:created xsi:type="dcterms:W3CDTF">2022-01-19T11:20:17Z</dcterms:created>
  <dcterms:modified xsi:type="dcterms:W3CDTF">2026-06-25T10:41:21Z</dcterms:modified>
</cp:coreProperties>
</file>