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16" i="1"/>
  <c r="U17"/>
  <c r="T16"/>
  <c r="T17"/>
  <c r="P16"/>
  <c r="P17"/>
  <c r="O16"/>
  <c r="O17"/>
  <c r="N16"/>
  <c r="S16" s="1"/>
  <c r="N17"/>
  <c r="S17" s="1"/>
  <c r="U10"/>
  <c r="U11"/>
  <c r="U12"/>
  <c r="U13"/>
  <c r="U14"/>
  <c r="U15"/>
  <c r="U18"/>
  <c r="T10"/>
  <c r="T11"/>
  <c r="T12"/>
  <c r="T13"/>
  <c r="T14"/>
  <c r="T15"/>
  <c r="T18"/>
  <c r="P10"/>
  <c r="P11"/>
  <c r="P12"/>
  <c r="P13"/>
  <c r="P14"/>
  <c r="P15"/>
  <c r="P18"/>
  <c r="O10"/>
  <c r="O11"/>
  <c r="O12"/>
  <c r="O13"/>
  <c r="O14"/>
  <c r="O15"/>
  <c r="O18"/>
  <c r="N10"/>
  <c r="S10" s="1"/>
  <c r="N11"/>
  <c r="S11" s="1"/>
  <c r="N12"/>
  <c r="S12" s="1"/>
  <c r="N13"/>
  <c r="S13" s="1"/>
  <c r="N14"/>
  <c r="S14" s="1"/>
  <c r="N15"/>
  <c r="S15" s="1"/>
  <c r="N18"/>
  <c r="S18" s="1"/>
  <c r="N8"/>
  <c r="S8" s="1"/>
  <c r="N9"/>
  <c r="S9" s="1"/>
  <c r="U8"/>
  <c r="U9"/>
  <c r="T8"/>
  <c r="T9"/>
  <c r="P8"/>
  <c r="P9"/>
  <c r="O8"/>
  <c r="O9"/>
  <c r="U7"/>
  <c r="T7"/>
  <c r="P7"/>
  <c r="O7"/>
  <c r="N7"/>
  <c r="S7" s="1"/>
  <c r="Q17" l="1"/>
  <c r="R17" s="1"/>
  <c r="Q16"/>
  <c r="R16" s="1"/>
  <c r="U19"/>
  <c r="Q15"/>
  <c r="R15" s="1"/>
  <c r="Q11"/>
  <c r="R11" s="1"/>
  <c r="Q10"/>
  <c r="R10" s="1"/>
  <c r="Q18"/>
  <c r="R18" s="1"/>
  <c r="Q14"/>
  <c r="R14" s="1"/>
  <c r="Q13"/>
  <c r="R13" s="1"/>
  <c r="Q12"/>
  <c r="R12" s="1"/>
  <c r="Q8"/>
  <c r="R8" s="1"/>
  <c r="Q9"/>
  <c r="R9" s="1"/>
  <c r="Q7"/>
  <c r="R7" s="1"/>
</calcChain>
</file>

<file path=xl/sharedStrings.xml><?xml version="1.0" encoding="utf-8"?>
<sst xmlns="http://schemas.openxmlformats.org/spreadsheetml/2006/main" count="58" uniqueCount="42">
  <si>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</si>
  <si>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</si>
  <si>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</si>
  <si>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</si>
  <si>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</si>
  <si>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</si>
  <si>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</si>
  <si>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</si>
  <si>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</si>
  <si>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</si>
  <si>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</si>
  <si>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</si>
  <si>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</si>
  <si>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</si>
  <si>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</si>
  <si>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</si>
  <si>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</si>
  <si>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</si>
  <si>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</si>
  <si>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</si>
  <si>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</si>
  <si>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</si>
  <si>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</si>
  <si>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</si>
  <si>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</si>
  <si>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</si>
  <si>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(должность)                                         подписано ЭЦП                (расшифровка подписи)</t>
  </si>
  <si>
    <t>на  поставку хим реактивов  ФИЦ ПХФ И МХ РАН</t>
  </si>
  <si>
    <t>В результате проведенного расчета стартовая цена составит    129101 руб 20 коп.</t>
  </si>
  <si>
    <t>кг</t>
  </si>
  <si>
    <t xml:space="preserve">Магний сернокислый, 7-водный (сульфат магния), хч
Фасовка 1 кг
</t>
  </si>
  <si>
    <t xml:space="preserve">Натрий гипохлорид марки А
Фасовка 1 кг
</t>
  </si>
  <si>
    <t xml:space="preserve">Сорбит пищевой
Фасовка 1 кг
</t>
  </si>
  <si>
    <t xml:space="preserve">Щавелевая кислота (чда)
Фасовка 1кг
</t>
  </si>
  <si>
    <t xml:space="preserve">Молибден оксид (чда)
Фасовка 1 кг
</t>
  </si>
  <si>
    <t xml:space="preserve">Висмут (III) окись (осч 13-3)
Фасовка 1 кг 
</t>
  </si>
  <si>
    <t xml:space="preserve">Вольфрам оксид 99,9% (ч)
Фасовка 1 кг
</t>
  </si>
  <si>
    <t xml:space="preserve">Хром (VI) окись (чда)
Фасовка 1,25 кг
</t>
  </si>
  <si>
    <t xml:space="preserve">Молочная кислота 80%
Фасовка 1 кг
</t>
  </si>
  <si>
    <t xml:space="preserve">Гексан (н-Гексан) (хч)
Фасовка 0,66 кг 
</t>
  </si>
  <si>
    <t xml:space="preserve">Гептан
Фасовка 0,7 кг
</t>
  </si>
  <si>
    <t xml:space="preserve">Петролейный эфир 40-70, хч
Фасовка 0,7кг
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</si>
</sst>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2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40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>
      <alignment horizontal="left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14" fontId="26" fillId="0" borderId="0" xfId="0" applyNumberFormat="1" applyFont="1" applyBorder="1" applyAlignment="1">
      <alignment horizontal="center" vertical="top" wrapText="1"/>
    </xf>
    <xf numFmtId="164" fontId="21" fillId="0" borderId="11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12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289673</xdr:colOff>
      <xdr:row>21</xdr:row>
      <xdr:rowOff>219733</xdr:rowOff>
    </xdr:from>
    <xdr:to>
      <xdr:col>15</xdr:col>
      <xdr:colOff>383073</xdr:colOff>
      <xdr:row>21</xdr:row>
      <xdr:rowOff>950008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9673" y="9596815"/>
          <a:ext cx="10393847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0</xdr:colOff>
      <xdr:row>4</xdr:row>
      <xdr:rowOff>0</xdr:rowOff>
    </xdr:from>
    <xdr:to>
      <xdr:col>20</xdr:col>
      <xdr:colOff>921945</xdr:colOff>
      <xdr:row>4</xdr:row>
      <xdr:rowOff>226440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58760" y="1009440"/>
          <a:ext cx="6261120" cy="22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9"/>
  <sheetViews>
    <sheetView tabSelected="1" zoomScale="85" zoomScaleNormal="85" workbookViewId="0">
      <pane ySplit="1" topLeftCell="A2" activePane="bottomLeft" state="frozen"/>
      <selection pane="bottomLeft" activeCell="B9" sqref="B9"/>
    </sheetView>
  </sheetViews>
  <sheetFormatPr defaultColWidth="9.109375" defaultRowHeight="14.4"/>
  <cols>
    <col min="1" max="1" width="4.33203125" style="1" customWidth="1"/>
    <col min="2" max="2" width="57.88671875" style="1" customWidth="1"/>
    <col min="3" max="3" width="9.109375" style="1"/>
    <col min="4" max="4" width="6.44140625" style="1" customWidth="1"/>
    <col min="5" max="5" width="16" style="1" customWidth="1"/>
    <col min="6" max="6" width="18" style="1" customWidth="1"/>
    <col min="7" max="7" width="12.109375" style="1" customWidth="1"/>
    <col min="8" max="8" width="7.33203125" style="2" hidden="1" customWidth="1"/>
    <col min="9" max="9" width="11.5546875" style="2" hidden="1" customWidth="1"/>
    <col min="10" max="13" width="9.109375" style="1" hidden="1"/>
    <col min="14" max="14" width="18.6640625" style="1" customWidth="1"/>
    <col min="15" max="15" width="7.5546875" style="1" customWidth="1"/>
    <col min="16" max="16" width="11.33203125" style="1" customWidth="1"/>
    <col min="17" max="17" width="9.33203125" style="1" customWidth="1"/>
    <col min="18" max="18" width="18.44140625" style="1" customWidth="1"/>
    <col min="19" max="19" width="16.6640625" style="1" customWidth="1"/>
    <col min="20" max="20" width="11.6640625" style="1" customWidth="1"/>
    <col min="21" max="21" width="22.6640625" style="1" customWidth="1"/>
    <col min="22" max="22" width="9.33203125" style="1" customWidth="1"/>
    <col min="23" max="1024" width="9.109375" style="1"/>
  </cols>
  <sheetData>
    <row r="1" spans="1:21" ht="22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"/>
      <c r="U1" s="2"/>
    </row>
    <row r="2" spans="1:21" ht="22.5" customHeight="1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12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4"/>
    </row>
    <row r="4" spans="1:21" ht="21.7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4"/>
    </row>
    <row r="5" spans="1:21" ht="41.25" customHeight="1">
      <c r="A5" s="38" t="s">
        <v>2</v>
      </c>
      <c r="B5" s="38" t="s">
        <v>3</v>
      </c>
      <c r="C5" s="39" t="s">
        <v>4</v>
      </c>
      <c r="D5" s="38" t="s">
        <v>5</v>
      </c>
      <c r="E5" s="6" t="s">
        <v>6</v>
      </c>
      <c r="F5" s="6" t="s">
        <v>7</v>
      </c>
      <c r="G5" s="6" t="s">
        <v>8</v>
      </c>
      <c r="H5" s="27" t="s">
        <v>9</v>
      </c>
      <c r="I5" s="27"/>
      <c r="J5" s="27"/>
      <c r="K5" s="27" t="s">
        <v>10</v>
      </c>
      <c r="L5" s="27"/>
      <c r="M5" s="27"/>
      <c r="N5" s="27" t="s">
        <v>11</v>
      </c>
      <c r="O5" s="38" t="s">
        <v>12</v>
      </c>
      <c r="P5" s="38" t="s">
        <v>13</v>
      </c>
      <c r="Q5" s="38" t="s">
        <v>14</v>
      </c>
      <c r="R5" s="38" t="s">
        <v>15</v>
      </c>
      <c r="S5" s="27" t="s">
        <v>16</v>
      </c>
      <c r="T5" s="27" t="s">
        <v>17</v>
      </c>
      <c r="U5" s="28" t="s">
        <v>18</v>
      </c>
    </row>
    <row r="6" spans="1:21" ht="39" customHeight="1">
      <c r="A6" s="38"/>
      <c r="B6" s="38"/>
      <c r="C6" s="39"/>
      <c r="D6" s="38"/>
      <c r="E6" s="6" t="s">
        <v>19</v>
      </c>
      <c r="F6" s="6" t="s">
        <v>19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20</v>
      </c>
      <c r="L6" s="6" t="s">
        <v>21</v>
      </c>
      <c r="M6" s="6" t="s">
        <v>22</v>
      </c>
      <c r="N6" s="27"/>
      <c r="O6" s="38"/>
      <c r="P6" s="38"/>
      <c r="Q6" s="38"/>
      <c r="R6" s="38"/>
      <c r="S6" s="27"/>
      <c r="T6" s="27"/>
      <c r="U6" s="28"/>
    </row>
    <row r="7" spans="1:21" ht="39" customHeight="1">
      <c r="A7" s="5">
        <v>1</v>
      </c>
      <c r="B7" s="16" t="s">
        <v>30</v>
      </c>
      <c r="C7" s="22" t="s">
        <v>29</v>
      </c>
      <c r="D7" s="17">
        <v>1</v>
      </c>
      <c r="E7" s="15">
        <v>305</v>
      </c>
      <c r="F7" s="15">
        <v>330</v>
      </c>
      <c r="G7" s="15">
        <v>360</v>
      </c>
      <c r="H7" s="6"/>
      <c r="I7" s="6"/>
      <c r="J7" s="6"/>
      <c r="K7" s="6"/>
      <c r="L7" s="6"/>
      <c r="M7" s="6"/>
      <c r="N7" s="6">
        <f>(E7+F7+G7)/3</f>
        <v>331.66666666666669</v>
      </c>
      <c r="O7" s="7">
        <f>COUNT(E7,F7,G7,J7,M7)</f>
        <v>3</v>
      </c>
      <c r="P7" s="8">
        <f>STDEV(E7,F7,G7,J7,M7)</f>
        <v>27.537852736430686</v>
      </c>
      <c r="Q7" s="8">
        <f>P7/N7*100</f>
        <v>8.3028701717881468</v>
      </c>
      <c r="R7" s="9" t="str">
        <f>IF(Q7&lt;33,"ОДНОРОДНЫЕ","НЕОДНОРОДНЫЕ")</f>
        <v>ОДНОРОДНЫЕ</v>
      </c>
      <c r="S7" s="6">
        <f>D7*N7</f>
        <v>331.66666666666669</v>
      </c>
      <c r="T7" s="14">
        <f>E7</f>
        <v>305</v>
      </c>
      <c r="U7" s="14">
        <f>D7*E7</f>
        <v>305</v>
      </c>
    </row>
    <row r="8" spans="1:21" ht="39" customHeight="1">
      <c r="A8" s="5">
        <v>2</v>
      </c>
      <c r="B8" s="16" t="s">
        <v>31</v>
      </c>
      <c r="C8" s="22" t="s">
        <v>29</v>
      </c>
      <c r="D8" s="17">
        <v>1</v>
      </c>
      <c r="E8" s="15">
        <v>219.6</v>
      </c>
      <c r="F8" s="15">
        <v>250</v>
      </c>
      <c r="G8" s="15">
        <v>250</v>
      </c>
      <c r="H8" s="6"/>
      <c r="I8" s="6"/>
      <c r="J8" s="6"/>
      <c r="K8" s="6"/>
      <c r="L8" s="6"/>
      <c r="M8" s="6"/>
      <c r="N8" s="18">
        <f t="shared" ref="N8:N18" si="0">(E8+F8+G8)/3</f>
        <v>239.86666666666667</v>
      </c>
      <c r="O8" s="7">
        <f t="shared" ref="O8:O18" si="1">COUNT(E8,F8,G8,J8,M8)</f>
        <v>3</v>
      </c>
      <c r="P8" s="8">
        <f t="shared" ref="P8:P18" si="2">STDEV(E8,F8,G8,J8,M8)</f>
        <v>17.551448183364517</v>
      </c>
      <c r="Q8" s="8">
        <f t="shared" ref="Q8:Q18" si="3">P8/N8*100</f>
        <v>7.3171685033481868</v>
      </c>
      <c r="R8" s="9" t="str">
        <f t="shared" ref="R8:R18" si="4">IF(Q8&lt;33,"ОДНОРОДНЫЕ","НЕОДНОРОДНЫЕ")</f>
        <v>ОДНОРОДНЫЕ</v>
      </c>
      <c r="S8" s="6">
        <f t="shared" ref="S8:S18" si="5">D8*N8</f>
        <v>239.86666666666667</v>
      </c>
      <c r="T8" s="14">
        <f t="shared" ref="T8:T18" si="6">E8</f>
        <v>219.6</v>
      </c>
      <c r="U8" s="14">
        <f t="shared" ref="U8:U18" si="7">D8*E8</f>
        <v>219.6</v>
      </c>
    </row>
    <row r="9" spans="1:21" ht="39" customHeight="1">
      <c r="A9" s="7">
        <v>3</v>
      </c>
      <c r="B9" s="16" t="s">
        <v>32</v>
      </c>
      <c r="C9" s="22" t="s">
        <v>29</v>
      </c>
      <c r="D9" s="17">
        <v>1</v>
      </c>
      <c r="E9" s="15">
        <v>440</v>
      </c>
      <c r="F9" s="15">
        <v>480</v>
      </c>
      <c r="G9" s="15">
        <v>500</v>
      </c>
      <c r="H9" s="6"/>
      <c r="I9" s="6"/>
      <c r="J9" s="6"/>
      <c r="K9" s="6"/>
      <c r="L9" s="6"/>
      <c r="M9" s="6"/>
      <c r="N9" s="18">
        <f t="shared" si="0"/>
        <v>473.33333333333331</v>
      </c>
      <c r="O9" s="7">
        <f t="shared" si="1"/>
        <v>3</v>
      </c>
      <c r="P9" s="8">
        <f t="shared" si="2"/>
        <v>30.550504633038617</v>
      </c>
      <c r="Q9" s="8">
        <f t="shared" si="3"/>
        <v>6.4543319647264692</v>
      </c>
      <c r="R9" s="9" t="str">
        <f t="shared" si="4"/>
        <v>ОДНОРОДНЫЕ</v>
      </c>
      <c r="S9" s="6">
        <f t="shared" si="5"/>
        <v>473.33333333333331</v>
      </c>
      <c r="T9" s="14">
        <f t="shared" si="6"/>
        <v>440</v>
      </c>
      <c r="U9" s="14">
        <f t="shared" si="7"/>
        <v>440</v>
      </c>
    </row>
    <row r="10" spans="1:21" ht="39" customHeight="1">
      <c r="A10" s="20">
        <v>4</v>
      </c>
      <c r="B10" s="16" t="s">
        <v>33</v>
      </c>
      <c r="C10" s="22" t="s">
        <v>29</v>
      </c>
      <c r="D10" s="17">
        <v>1</v>
      </c>
      <c r="E10" s="15">
        <v>244</v>
      </c>
      <c r="F10" s="15">
        <v>270</v>
      </c>
      <c r="G10" s="15">
        <v>300</v>
      </c>
      <c r="H10" s="19"/>
      <c r="I10" s="19"/>
      <c r="J10" s="19"/>
      <c r="K10" s="19"/>
      <c r="L10" s="19"/>
      <c r="M10" s="19"/>
      <c r="N10" s="19">
        <f t="shared" si="0"/>
        <v>271.33333333333331</v>
      </c>
      <c r="O10" s="20">
        <f t="shared" si="1"/>
        <v>3</v>
      </c>
      <c r="P10" s="8">
        <f t="shared" si="2"/>
        <v>28.023799409311515</v>
      </c>
      <c r="Q10" s="8">
        <f t="shared" si="3"/>
        <v>10.32818160048336</v>
      </c>
      <c r="R10" s="9" t="str">
        <f t="shared" si="4"/>
        <v>ОДНОРОДНЫЕ</v>
      </c>
      <c r="S10" s="19">
        <f t="shared" si="5"/>
        <v>271.33333333333331</v>
      </c>
      <c r="T10" s="14">
        <f t="shared" si="6"/>
        <v>244</v>
      </c>
      <c r="U10" s="14">
        <f t="shared" si="7"/>
        <v>244</v>
      </c>
    </row>
    <row r="11" spans="1:21" ht="39" customHeight="1">
      <c r="A11" s="20">
        <v>5</v>
      </c>
      <c r="B11" s="16" t="s">
        <v>34</v>
      </c>
      <c r="C11" s="22" t="s">
        <v>29</v>
      </c>
      <c r="D11" s="17">
        <v>2</v>
      </c>
      <c r="E11" s="15">
        <v>19520</v>
      </c>
      <c r="F11" s="15">
        <v>21000</v>
      </c>
      <c r="G11" s="15">
        <v>24000</v>
      </c>
      <c r="H11" s="19"/>
      <c r="I11" s="19"/>
      <c r="J11" s="19"/>
      <c r="K11" s="19"/>
      <c r="L11" s="19"/>
      <c r="M11" s="19"/>
      <c r="N11" s="19">
        <f t="shared" si="0"/>
        <v>21506.666666666668</v>
      </c>
      <c r="O11" s="20">
        <f t="shared" si="1"/>
        <v>3</v>
      </c>
      <c r="P11" s="8">
        <f t="shared" si="2"/>
        <v>2282.5716491127664</v>
      </c>
      <c r="Q11" s="8">
        <f t="shared" si="3"/>
        <v>10.613321369092217</v>
      </c>
      <c r="R11" s="9" t="str">
        <f t="shared" si="4"/>
        <v>ОДНОРОДНЫЕ</v>
      </c>
      <c r="S11" s="19">
        <f t="shared" si="5"/>
        <v>43013.333333333336</v>
      </c>
      <c r="T11" s="14">
        <f t="shared" si="6"/>
        <v>19520</v>
      </c>
      <c r="U11" s="14">
        <f t="shared" si="7"/>
        <v>39040</v>
      </c>
    </row>
    <row r="12" spans="1:21" ht="39" customHeight="1">
      <c r="A12" s="20">
        <v>6</v>
      </c>
      <c r="B12" s="16" t="s">
        <v>35</v>
      </c>
      <c r="C12" s="22" t="s">
        <v>29</v>
      </c>
      <c r="D12" s="17">
        <v>1</v>
      </c>
      <c r="E12" s="15">
        <v>21960</v>
      </c>
      <c r="F12" s="15">
        <v>24000</v>
      </c>
      <c r="G12" s="15">
        <v>25000</v>
      </c>
      <c r="H12" s="19"/>
      <c r="I12" s="19"/>
      <c r="J12" s="19"/>
      <c r="K12" s="19"/>
      <c r="L12" s="19"/>
      <c r="M12" s="19"/>
      <c r="N12" s="19">
        <f t="shared" si="0"/>
        <v>23653.333333333332</v>
      </c>
      <c r="O12" s="20">
        <f t="shared" si="1"/>
        <v>3</v>
      </c>
      <c r="P12" s="8">
        <f t="shared" si="2"/>
        <v>1549.365461514285</v>
      </c>
      <c r="Q12" s="8">
        <f t="shared" si="3"/>
        <v>6.5503049387582513</v>
      </c>
      <c r="R12" s="9" t="str">
        <f t="shared" si="4"/>
        <v>ОДНОРОДНЫЕ</v>
      </c>
      <c r="S12" s="19">
        <f t="shared" si="5"/>
        <v>23653.333333333332</v>
      </c>
      <c r="T12" s="14">
        <f t="shared" si="6"/>
        <v>21960</v>
      </c>
      <c r="U12" s="14">
        <f t="shared" si="7"/>
        <v>21960</v>
      </c>
    </row>
    <row r="13" spans="1:21" ht="39" customHeight="1">
      <c r="A13" s="20">
        <v>7</v>
      </c>
      <c r="B13" s="16" t="s">
        <v>36</v>
      </c>
      <c r="C13" s="22" t="s">
        <v>29</v>
      </c>
      <c r="D13" s="17">
        <v>1</v>
      </c>
      <c r="E13" s="15">
        <v>30500</v>
      </c>
      <c r="F13" s="15">
        <v>33000</v>
      </c>
      <c r="G13" s="15">
        <v>35000</v>
      </c>
      <c r="H13" s="19"/>
      <c r="I13" s="19"/>
      <c r="J13" s="19"/>
      <c r="K13" s="19"/>
      <c r="L13" s="19"/>
      <c r="M13" s="19"/>
      <c r="N13" s="19">
        <f t="shared" si="0"/>
        <v>32833.333333333336</v>
      </c>
      <c r="O13" s="20">
        <f t="shared" si="1"/>
        <v>3</v>
      </c>
      <c r="P13" s="8">
        <f t="shared" si="2"/>
        <v>2254.6248764114293</v>
      </c>
      <c r="Q13" s="8">
        <f t="shared" si="3"/>
        <v>6.8668777961769418</v>
      </c>
      <c r="R13" s="9" t="str">
        <f t="shared" si="4"/>
        <v>ОДНОРОДНЫЕ</v>
      </c>
      <c r="S13" s="19">
        <f t="shared" si="5"/>
        <v>32833.333333333336</v>
      </c>
      <c r="T13" s="14">
        <f t="shared" si="6"/>
        <v>30500</v>
      </c>
      <c r="U13" s="14">
        <f t="shared" si="7"/>
        <v>30500</v>
      </c>
    </row>
    <row r="14" spans="1:21" ht="39" customHeight="1">
      <c r="A14" s="20">
        <v>8</v>
      </c>
      <c r="B14" s="16" t="s">
        <v>37</v>
      </c>
      <c r="C14" s="22" t="s">
        <v>29</v>
      </c>
      <c r="D14" s="17">
        <v>5</v>
      </c>
      <c r="E14" s="15">
        <v>4636</v>
      </c>
      <c r="F14" s="15">
        <v>4950</v>
      </c>
      <c r="G14" s="15">
        <v>5100</v>
      </c>
      <c r="H14" s="19"/>
      <c r="I14" s="19"/>
      <c r="J14" s="19"/>
      <c r="K14" s="19"/>
      <c r="L14" s="19"/>
      <c r="M14" s="19"/>
      <c r="N14" s="19">
        <f t="shared" si="0"/>
        <v>4895.333333333333</v>
      </c>
      <c r="O14" s="20">
        <f t="shared" si="1"/>
        <v>3</v>
      </c>
      <c r="P14" s="8">
        <f t="shared" si="2"/>
        <v>236.7811929468551</v>
      </c>
      <c r="Q14" s="8">
        <f t="shared" si="3"/>
        <v>4.8368757921868806</v>
      </c>
      <c r="R14" s="9" t="str">
        <f t="shared" si="4"/>
        <v>ОДНОРОДНЫЕ</v>
      </c>
      <c r="S14" s="19">
        <f t="shared" si="5"/>
        <v>24476.666666666664</v>
      </c>
      <c r="T14" s="14">
        <f t="shared" si="6"/>
        <v>4636</v>
      </c>
      <c r="U14" s="14">
        <f t="shared" si="7"/>
        <v>23180</v>
      </c>
    </row>
    <row r="15" spans="1:21" ht="39" customHeight="1">
      <c r="A15" s="20">
        <v>9</v>
      </c>
      <c r="B15" s="16" t="s">
        <v>38</v>
      </c>
      <c r="C15" s="22" t="s">
        <v>29</v>
      </c>
      <c r="D15" s="17">
        <v>1</v>
      </c>
      <c r="E15" s="15">
        <v>366</v>
      </c>
      <c r="F15" s="15">
        <v>400</v>
      </c>
      <c r="G15" s="15">
        <v>550</v>
      </c>
      <c r="H15" s="19"/>
      <c r="I15" s="19"/>
      <c r="J15" s="19"/>
      <c r="K15" s="19"/>
      <c r="L15" s="19"/>
      <c r="M15" s="19"/>
      <c r="N15" s="19">
        <f t="shared" si="0"/>
        <v>438.66666666666669</v>
      </c>
      <c r="O15" s="20">
        <f t="shared" si="1"/>
        <v>3</v>
      </c>
      <c r="P15" s="8">
        <f t="shared" si="2"/>
        <v>97.904715582720087</v>
      </c>
      <c r="Q15" s="8">
        <f t="shared" si="3"/>
        <v>22.318704160194546</v>
      </c>
      <c r="R15" s="9" t="str">
        <f t="shared" si="4"/>
        <v>ОДНОРОДНЫЕ</v>
      </c>
      <c r="S15" s="19">
        <f t="shared" si="5"/>
        <v>438.66666666666669</v>
      </c>
      <c r="T15" s="14">
        <f t="shared" si="6"/>
        <v>366</v>
      </c>
      <c r="U15" s="14">
        <f t="shared" si="7"/>
        <v>366</v>
      </c>
    </row>
    <row r="16" spans="1:21" ht="39" customHeight="1">
      <c r="A16" s="21">
        <v>10</v>
      </c>
      <c r="B16" s="16" t="s">
        <v>39</v>
      </c>
      <c r="C16" s="22" t="s">
        <v>29</v>
      </c>
      <c r="D16" s="17">
        <v>6.6</v>
      </c>
      <c r="E16" s="15">
        <v>549</v>
      </c>
      <c r="F16" s="15">
        <v>560</v>
      </c>
      <c r="G16" s="15">
        <v>600</v>
      </c>
      <c r="H16" s="23"/>
      <c r="I16" s="23"/>
      <c r="J16" s="23"/>
      <c r="K16" s="23"/>
      <c r="L16" s="23"/>
      <c r="M16" s="23"/>
      <c r="N16" s="23">
        <f t="shared" si="0"/>
        <v>569.66666666666663</v>
      </c>
      <c r="O16" s="21">
        <f t="shared" si="1"/>
        <v>3</v>
      </c>
      <c r="P16" s="8">
        <f t="shared" si="2"/>
        <v>26.839026311200524</v>
      </c>
      <c r="Q16" s="8">
        <f t="shared" si="3"/>
        <v>4.7113562863429825</v>
      </c>
      <c r="R16" s="9" t="str">
        <f t="shared" si="4"/>
        <v>ОДНОРОДНЫЕ</v>
      </c>
      <c r="S16" s="23">
        <f t="shared" si="5"/>
        <v>3759.7999999999997</v>
      </c>
      <c r="T16" s="14">
        <f t="shared" si="6"/>
        <v>549</v>
      </c>
      <c r="U16" s="14">
        <f t="shared" si="7"/>
        <v>3623.3999999999996</v>
      </c>
    </row>
    <row r="17" spans="1:21" ht="39" customHeight="1">
      <c r="A17" s="21">
        <v>11</v>
      </c>
      <c r="B17" s="16" t="s">
        <v>40</v>
      </c>
      <c r="C17" s="22" t="s">
        <v>29</v>
      </c>
      <c r="D17" s="17">
        <v>7</v>
      </c>
      <c r="E17" s="15">
        <v>915</v>
      </c>
      <c r="F17" s="15">
        <v>950</v>
      </c>
      <c r="G17" s="15">
        <v>1100</v>
      </c>
      <c r="H17" s="23"/>
      <c r="I17" s="23"/>
      <c r="J17" s="23"/>
      <c r="K17" s="23"/>
      <c r="L17" s="23"/>
      <c r="M17" s="23"/>
      <c r="N17" s="23">
        <f t="shared" si="0"/>
        <v>988.33333333333337</v>
      </c>
      <c r="O17" s="21">
        <f t="shared" si="1"/>
        <v>3</v>
      </c>
      <c r="P17" s="8">
        <f t="shared" si="2"/>
        <v>98.276819918703396</v>
      </c>
      <c r="Q17" s="8">
        <f t="shared" si="3"/>
        <v>9.9436917287052342</v>
      </c>
      <c r="R17" s="9" t="str">
        <f t="shared" si="4"/>
        <v>ОДНОРОДНЫЕ</v>
      </c>
      <c r="S17" s="23">
        <f t="shared" si="5"/>
        <v>6918.3333333333339</v>
      </c>
      <c r="T17" s="14">
        <f t="shared" si="6"/>
        <v>915</v>
      </c>
      <c r="U17" s="14">
        <f t="shared" si="7"/>
        <v>6405</v>
      </c>
    </row>
    <row r="18" spans="1:21" ht="39" customHeight="1">
      <c r="A18" s="21">
        <v>12</v>
      </c>
      <c r="B18" s="16" t="s">
        <v>41</v>
      </c>
      <c r="C18" s="22" t="s">
        <v>29</v>
      </c>
      <c r="D18" s="17">
        <v>3.5</v>
      </c>
      <c r="E18" s="15">
        <v>805.2</v>
      </c>
      <c r="F18" s="15">
        <v>900</v>
      </c>
      <c r="G18" s="15">
        <v>1000</v>
      </c>
      <c r="H18" s="19"/>
      <c r="I18" s="19"/>
      <c r="J18" s="19"/>
      <c r="K18" s="19"/>
      <c r="L18" s="19"/>
      <c r="M18" s="19"/>
      <c r="N18" s="19">
        <f t="shared" si="0"/>
        <v>901.73333333333323</v>
      </c>
      <c r="O18" s="20">
        <f t="shared" si="1"/>
        <v>3</v>
      </c>
      <c r="P18" s="8">
        <f t="shared" si="2"/>
        <v>97.41156673277267</v>
      </c>
      <c r="Q18" s="8">
        <f t="shared" si="3"/>
        <v>10.802702210495269</v>
      </c>
      <c r="R18" s="9" t="str">
        <f t="shared" si="4"/>
        <v>ОДНОРОДНЫЕ</v>
      </c>
      <c r="S18" s="19">
        <f t="shared" si="5"/>
        <v>3156.0666666666662</v>
      </c>
      <c r="T18" s="14">
        <f t="shared" si="6"/>
        <v>805.2</v>
      </c>
      <c r="U18" s="14">
        <f t="shared" si="7"/>
        <v>2818.2000000000003</v>
      </c>
    </row>
    <row r="19" spans="1:21" ht="36.75" customHeight="1">
      <c r="A19" s="29" t="s">
        <v>23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1"/>
      <c r="U19" s="14">
        <f>SUM(U7:U18)</f>
        <v>129101.2</v>
      </c>
    </row>
    <row r="20" spans="1:21" ht="56.25" customHeight="1">
      <c r="A20" s="32" t="s">
        <v>24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10"/>
    </row>
    <row r="21" spans="1:21" ht="21.75" customHeight="1">
      <c r="A21" s="33" t="s">
        <v>28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4"/>
    </row>
    <row r="22" spans="1:21" ht="85.5" customHeight="1">
      <c r="A22" s="11"/>
      <c r="B22" s="11"/>
      <c r="C22" s="26"/>
      <c r="D22" s="26"/>
      <c r="E22" s="26"/>
      <c r="F22" s="26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4"/>
    </row>
    <row r="23" spans="1:21" ht="63" customHeight="1">
      <c r="A23" s="25" t="s">
        <v>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4"/>
    </row>
    <row r="24" spans="1:21" ht="15.75" customHeight="1">
      <c r="A24" s="24" t="s">
        <v>26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4"/>
    </row>
    <row r="25" spans="1:21" ht="37.5" customHeight="1">
      <c r="R25" s="12"/>
    </row>
    <row r="26" spans="1:21" ht="35.25" customHeight="1"/>
    <row r="27" spans="1:21" ht="27" customHeight="1"/>
    <row r="28" spans="1:21" ht="12.75" customHeight="1"/>
    <row r="29" spans="1:21" ht="35.25" customHeight="1"/>
    <row r="30" spans="1:21" ht="35.25" customHeight="1"/>
    <row r="31" spans="1:21" ht="35.25" customHeight="1"/>
    <row r="32" spans="1:21" ht="18" customHeight="1"/>
    <row r="33" spans="1:20" ht="35.25" customHeight="1">
      <c r="T33" s="13"/>
    </row>
    <row r="35" spans="1:20" ht="37.5" customHeight="1"/>
    <row r="36" spans="1:20" s="2" customFormat="1" ht="67.5" customHeight="1">
      <c r="A36" s="1"/>
      <c r="B36" s="1"/>
      <c r="C36" s="1"/>
      <c r="D36" s="1"/>
      <c r="E36" s="1"/>
      <c r="F36" s="1"/>
      <c r="G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20" ht="33.75" customHeight="1"/>
    <row r="38" spans="1:20" ht="26.25" customHeight="1"/>
    <row r="39" spans="1:20" ht="27.75" customHeight="1"/>
  </sheetData>
  <mergeCells count="24">
    <mergeCell ref="A1:S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  <mergeCell ref="A24:S24"/>
    <mergeCell ref="A23:S23"/>
    <mergeCell ref="C22:F22"/>
    <mergeCell ref="T5:T6"/>
    <mergeCell ref="U5:U6"/>
    <mergeCell ref="A19:T19"/>
    <mergeCell ref="A20:S20"/>
    <mergeCell ref="A21:S21"/>
  </mergeCells>
  <conditionalFormatting sqref="R7:R18">
    <cfRule type="expression" dxfId="11" priority="2">
      <formula>NOT(ISERROR(SEARCH("НЕ",R7)))</formula>
    </cfRule>
    <cfRule type="expression" dxfId="10" priority="3">
      <formula>NOT(ISERROR(SEARCH("ОДНОРОДНЫЕ",R7)))</formula>
    </cfRule>
    <cfRule type="expression" dxfId="9" priority="4">
      <formula>NOT(ISERROR(SEARCH("НЕОДНОРОДНЫЕ",R7)))</formula>
    </cfRule>
  </conditionalFormatting>
  <conditionalFormatting sqref="R7:R18">
    <cfRule type="expression" dxfId="8" priority="5">
      <formula>NOT(ISERROR(SEARCH("НЕОДНОРОДНЫЕ",R7)))</formula>
    </cfRule>
    <cfRule type="expression" dxfId="7" priority="6">
      <formula>NOT(ISERROR(SEARCH("ОДНОРОДНЫЕ",R7)))</formula>
    </cfRule>
    <cfRule type="expression" dxfId="6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scale="53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GVI</cp:lastModifiedBy>
  <cp:revision>20</cp:revision>
  <cp:lastPrinted>2026-08-07T13:02:55Z</cp:lastPrinted>
  <dcterms:created xsi:type="dcterms:W3CDTF">2015-03-09T15:47:32Z</dcterms:created>
  <dcterms:modified xsi:type="dcterms:W3CDTF">2026-08-07T13:11:00Z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