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1730" tabRatio="990"/>
  </bookViews>
  <sheets>
    <sheet name="Расчет цены" sheetId="1" r:id="rId1"/>
  </sheets>
  <definedNames>
    <definedName name="_xlnm.Print_Area" localSheetId="0">'Расчет цены'!$A$3:$P$23</definedName>
  </definedName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1"/>
  <c r="N21" s="1"/>
  <c r="O21" s="1"/>
  <c r="P21" s="1"/>
  <c r="L21"/>
  <c r="K21"/>
  <c r="J21"/>
  <c r="N20"/>
  <c r="O20" s="1"/>
  <c r="P20" s="1"/>
  <c r="M20"/>
  <c r="K20"/>
  <c r="L20" s="1"/>
  <c r="J20"/>
  <c r="N19"/>
  <c r="O19" s="1"/>
  <c r="P19" s="1"/>
  <c r="M19"/>
  <c r="K19"/>
  <c r="L19" s="1"/>
  <c r="J19"/>
  <c r="N18" l="1"/>
  <c r="O18" s="1"/>
  <c r="P18" s="1"/>
  <c r="M18"/>
  <c r="K18"/>
  <c r="L18" s="1"/>
  <c r="J18"/>
  <c r="O17"/>
  <c r="P17" s="1"/>
  <c r="N17"/>
  <c r="M17"/>
  <c r="K17"/>
  <c r="L17" s="1"/>
  <c r="J17"/>
  <c r="M22"/>
  <c r="N22" s="1"/>
  <c r="O22" s="1"/>
  <c r="P22" s="1"/>
  <c r="K22"/>
  <c r="J22"/>
  <c r="L22" l="1"/>
  <c r="M16" l="1"/>
  <c r="N16" s="1"/>
  <c r="O16" s="1"/>
  <c r="P16" s="1"/>
  <c r="K16"/>
  <c r="L16" s="1"/>
  <c r="J16"/>
  <c r="M15" l="1"/>
  <c r="N15" s="1"/>
  <c r="O15" s="1"/>
  <c r="P15" s="1"/>
  <c r="K15"/>
  <c r="L15" s="1"/>
  <c r="J15"/>
  <c r="M14" l="1"/>
  <c r="N14" s="1"/>
  <c r="O14" s="1"/>
  <c r="P14" s="1"/>
  <c r="K14"/>
  <c r="L14" s="1"/>
  <c r="J14"/>
  <c r="M13" l="1"/>
  <c r="N13" s="1"/>
  <c r="O13" s="1"/>
  <c r="P13" s="1"/>
  <c r="K13"/>
  <c r="J13"/>
  <c r="L13" l="1"/>
  <c r="M12"/>
  <c r="N12" s="1"/>
  <c r="O12" s="1"/>
  <c r="P12" s="1"/>
  <c r="J23" s="1"/>
  <c r="K12"/>
  <c r="J12"/>
  <c r="L12" l="1"/>
  <c r="M10"/>
  <c r="N10" s="1"/>
  <c r="O10" s="1"/>
  <c r="P10" s="1"/>
  <c r="K10"/>
  <c r="J10"/>
  <c r="L10" l="1"/>
  <c r="M11" l="1"/>
  <c r="N11" s="1"/>
  <c r="O11" s="1"/>
  <c r="P11" s="1"/>
  <c r="K11"/>
  <c r="J11"/>
  <c r="L11" l="1"/>
  <c r="M8" l="1"/>
  <c r="N8" s="1"/>
  <c r="O8" s="1"/>
  <c r="P8" s="1"/>
  <c r="K8"/>
  <c r="J8"/>
  <c r="M9"/>
  <c r="N9" s="1"/>
  <c r="O9" s="1"/>
  <c r="P9" s="1"/>
  <c r="K9"/>
  <c r="J9"/>
  <c r="M7"/>
  <c r="N7" s="1"/>
  <c r="O7" s="1"/>
  <c r="P7" s="1"/>
  <c r="K7"/>
  <c r="J7"/>
  <c r="M6"/>
  <c r="N6" s="1"/>
  <c r="O6" s="1"/>
  <c r="P6" s="1"/>
  <c r="K6"/>
  <c r="J6"/>
  <c r="L7" l="1"/>
  <c r="L9"/>
  <c r="L8"/>
  <c r="L6"/>
</calcChain>
</file>

<file path=xl/sharedStrings.xml><?xml version="1.0" encoding="utf-8"?>
<sst xmlns="http://schemas.openxmlformats.org/spreadsheetml/2006/main" count="58" uniqueCount="43">
  <si>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</si>
  <si>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</si>
  <si>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</si>
  <si>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</si>
  <si>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</si>
  <si>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</t>
  </si>
  <si>
    <t>Количество предложений и иных источников информации</t>
  </si>
  <si>
    <t>Среднее квадратичное отклонение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</si>
  <si>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</si>
  <si>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</si>
  <si>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рублей</t>
  </si>
  <si>
    <t xml:space="preserve"> </t>
  </si>
  <si>
    <t>коэффициент вариации цен V (%)                    (не должен превышать 33%)</t>
  </si>
  <si>
    <r>
      <t xml:space="preserve">Расчет Н(М)ЦК по формуле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rgb="FF000000"/>
        <rFont val="Times New Roman"/>
        <family val="1"/>
        <charset val="204"/>
      </rPr>
      <t>ц</t>
    </r>
    <r>
      <rPr>
        <i/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>- цена единицы)</t>
    </r>
  </si>
  <si>
    <t>В результате проведенного расчета НМЦК составила:</t>
  </si>
  <si>
    <r>
      <t xml:space="preserve">Средняя арифметическая цена                     за единицу     </t>
    </r>
    <r>
      <rPr>
        <i/>
        <sz val="10"/>
        <color rgb="FF000000"/>
        <rFont val="Times New Roman"/>
        <family val="1"/>
        <charset val="204"/>
      </rPr>
      <t xml:space="preserve">&lt;ц&gt; </t>
    </r>
  </si>
  <si>
    <t xml:space="preserve">Кол-во </t>
  </si>
  <si>
    <t xml:space="preserve">Цена за единицу изм. (руб.) </t>
  </si>
  <si>
    <t>Коммерческое  предложение  №2</t>
  </si>
  <si>
    <t>Коммерческое  предложение  №1</t>
  </si>
  <si>
    <t>Коммерческое  предложение  №3</t>
  </si>
  <si>
    <t>ОКПД2</t>
  </si>
  <si>
    <r>
      <t xml:space="preserve">Обоснование начальной (максимальной) цены контракта выполнено методом сопоставимых рыночных цен (анализа рынка) (согласно ст.22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 и приказа Минэкономразвития России № 567 от 02.10.2013 «Методические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и заключается в установлении начальной (максимальной) цены контракта на основании информации о рыночных ценах идентичных товаров, планируемых к закупке. </t>
    </r>
    <r>
      <rPr>
        <u/>
        <sz val="10"/>
        <color rgb="FF000000"/>
        <rFont val="Times New Roman"/>
        <family val="1"/>
        <charset val="204"/>
      </rPr>
      <t xml:space="preserve"> Исходя   из  ч. 2 ст. 72 Бюджетного кодекса  Российской  Федерации, Государственные контракты  оплачиваются в пределах лимитов бюджетных обязательств.  </t>
    </r>
  </si>
  <si>
    <t xml:space="preserve">Обоснование начальной максимальной  цены товара, работы, услуги                                                                                                                                                                                                                                 
</t>
  </si>
  <si>
    <t>шт</t>
  </si>
  <si>
    <t>Ручка шариковая синяя</t>
  </si>
  <si>
    <t>Нить для прошивки документов</t>
  </si>
  <si>
    <t>Скобы № 10</t>
  </si>
  <si>
    <t>уп</t>
  </si>
  <si>
    <t>Скрепки 28мм</t>
  </si>
  <si>
    <t>Скобы № 24/6</t>
  </si>
  <si>
    <t>Клей-карандаш</t>
  </si>
  <si>
    <t>Блок для записей</t>
  </si>
  <si>
    <t>Папка -вкладыш с перфорацией</t>
  </si>
  <si>
    <t>Скоросшиватель пластиковый</t>
  </si>
  <si>
    <t>Скотч</t>
  </si>
  <si>
    <t>Корректирующая жидкость</t>
  </si>
  <si>
    <t>Папка-дело</t>
  </si>
  <si>
    <t>Блок для записи цветной на склейке</t>
  </si>
  <si>
    <t>Банковские резинки</t>
  </si>
  <si>
    <t>Клей ПВА</t>
  </si>
  <si>
    <t>Зажимы для бумаг 51 мм</t>
  </si>
  <si>
    <t>кг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</si>
</sst>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vertAlign val="subscript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3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8" fillId="0" borderId="0" xfId="0" applyNumberFormat="1" applyFont="1"/>
    <xf numFmtId="0" fontId="9" fillId="0" borderId="0" xfId="0" applyFont="1" applyAlignment="1">
      <alignment vertical="center" wrapText="1"/>
    </xf>
    <xf numFmtId="2" fontId="7" fillId="2" borderId="10" xfId="1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11" fillId="2" borderId="11" xfId="1" applyNumberFormat="1" applyFont="1" applyFill="1" applyBorder="1" applyAlignment="1" applyProtection="1">
      <alignment horizontal="center" vertical="center" wrapText="1"/>
    </xf>
    <xf numFmtId="2" fontId="11" fillId="2" borderId="8" xfId="1" applyNumberFormat="1" applyFont="1" applyFill="1" applyBorder="1" applyAlignment="1" applyProtection="1">
      <alignment horizontal="center" vertical="center" wrapText="1"/>
    </xf>
    <xf numFmtId="1" fontId="11" fillId="2" borderId="8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2" fontId="11" fillId="0" borderId="11" xfId="1" applyNumberFormat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10" fontId="9" fillId="0" borderId="8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topLeftCell="A7" zoomScale="87" zoomScaleNormal="87" workbookViewId="0">
      <selection activeCell="T21" sqref="T21"/>
    </sheetView>
  </sheetViews>
  <sheetFormatPr defaultColWidth="13.28515625" defaultRowHeight="25.5" customHeight="1"/>
  <cols>
    <col min="1" max="1" width="4.140625" style="5" customWidth="1"/>
    <col min="2" max="2" width="19.140625" style="5" hidden="1" customWidth="1"/>
    <col min="3" max="3" width="31.5703125" style="10" customWidth="1"/>
    <col min="4" max="4" width="9.28515625" style="5" customWidth="1"/>
    <col min="5" max="5" width="7.5703125" style="5" customWidth="1"/>
    <col min="6" max="6" width="10.28515625" style="12" customWidth="1"/>
    <col min="7" max="7" width="13" style="12" customWidth="1"/>
    <col min="8" max="8" width="11.42578125" style="5" customWidth="1"/>
    <col min="9" max="9" width="6.42578125" style="5" customWidth="1"/>
    <col min="10" max="10" width="12.5703125" style="5" customWidth="1"/>
    <col min="11" max="12" width="10.85546875" style="5" customWidth="1"/>
    <col min="13" max="13" width="10.28515625" style="5" customWidth="1"/>
    <col min="14" max="14" width="10.7109375" style="5" customWidth="1"/>
    <col min="15" max="15" width="12.85546875" style="5" customWidth="1"/>
    <col min="16" max="16" width="16.140625" style="5" customWidth="1"/>
    <col min="17" max="17" width="14.7109375" style="5" customWidth="1"/>
    <col min="18" max="16384" width="13.28515625" style="5"/>
  </cols>
  <sheetData>
    <row r="1" spans="1:16" ht="6" customHeight="1">
      <c r="K1" s="48"/>
      <c r="L1" s="48"/>
      <c r="M1" s="48"/>
      <c r="N1" s="48"/>
      <c r="O1" s="48"/>
      <c r="P1" s="48"/>
    </row>
    <row r="2" spans="1:16" ht="30" customHeight="1">
      <c r="M2" s="21"/>
      <c r="N2" s="21"/>
      <c r="O2" s="21"/>
      <c r="P2" s="21"/>
    </row>
    <row r="3" spans="1:16" ht="39.75" customHeight="1">
      <c r="A3" s="49" t="s">
        <v>23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25.5" customHeight="1">
      <c r="A4" s="46" t="s">
        <v>0</v>
      </c>
      <c r="B4" s="50" t="s">
        <v>21</v>
      </c>
      <c r="C4" s="50" t="s">
        <v>1</v>
      </c>
      <c r="D4" s="52" t="s">
        <v>2</v>
      </c>
      <c r="E4" s="52" t="s">
        <v>16</v>
      </c>
      <c r="F4" s="56" t="s">
        <v>3</v>
      </c>
      <c r="G4" s="57"/>
      <c r="H4" s="57"/>
      <c r="I4" s="54" t="s">
        <v>6</v>
      </c>
      <c r="J4" s="43" t="s">
        <v>4</v>
      </c>
      <c r="K4" s="44"/>
      <c r="L4" s="45"/>
      <c r="M4" s="56" t="s">
        <v>5</v>
      </c>
      <c r="N4" s="57"/>
      <c r="O4" s="57"/>
      <c r="P4" s="58"/>
    </row>
    <row r="5" spans="1:16" ht="148.5" customHeight="1">
      <c r="A5" s="47"/>
      <c r="B5" s="51"/>
      <c r="C5" s="51"/>
      <c r="D5" s="53"/>
      <c r="E5" s="53"/>
      <c r="F5" s="22" t="s">
        <v>19</v>
      </c>
      <c r="G5" s="22" t="s">
        <v>18</v>
      </c>
      <c r="H5" s="22" t="s">
        <v>20</v>
      </c>
      <c r="I5" s="55"/>
      <c r="J5" s="15" t="s">
        <v>15</v>
      </c>
      <c r="K5" s="16" t="s">
        <v>7</v>
      </c>
      <c r="L5" s="16" t="s">
        <v>12</v>
      </c>
      <c r="M5" s="16" t="s">
        <v>13</v>
      </c>
      <c r="N5" s="15" t="s">
        <v>17</v>
      </c>
      <c r="O5" s="15" t="s">
        <v>8</v>
      </c>
      <c r="P5" s="17" t="s">
        <v>9</v>
      </c>
    </row>
    <row r="6" spans="1:16" s="34" customFormat="1" ht="35.25" customHeight="1">
      <c r="A6" s="26">
        <v>1</v>
      </c>
      <c r="B6" s="27"/>
      <c r="C6" s="25" t="s">
        <v>25</v>
      </c>
      <c r="D6" s="27" t="s">
        <v>24</v>
      </c>
      <c r="E6" s="26">
        <v>40</v>
      </c>
      <c r="F6" s="28">
        <v>42.37</v>
      </c>
      <c r="G6" s="29">
        <v>34.85</v>
      </c>
      <c r="H6" s="29">
        <v>34.75</v>
      </c>
      <c r="I6" s="30">
        <v>3</v>
      </c>
      <c r="J6" s="31">
        <f t="shared" ref="J6:J10" si="0">AVERAGE(F6:H6)</f>
        <v>37.323333333333331</v>
      </c>
      <c r="K6" s="31">
        <f t="shared" ref="K6:K10" si="1">STDEV(F6:H6)</f>
        <v>4.3708275341557146</v>
      </c>
      <c r="L6" s="32">
        <f t="shared" ref="L6:L10" si="2">K6/J6</f>
        <v>0.1171071054967147</v>
      </c>
      <c r="M6" s="31">
        <f t="shared" ref="M6:M7" si="3">((E6/I6)*(SUM(F6:H6)))</f>
        <v>1492.9333333333334</v>
      </c>
      <c r="N6" s="31">
        <f t="shared" ref="N6:N10" si="4">M6/E6</f>
        <v>37.323333333333338</v>
      </c>
      <c r="O6" s="31">
        <f t="shared" ref="O6:O10" si="5">ROUND(N6,2)</f>
        <v>37.32</v>
      </c>
      <c r="P6" s="33">
        <f>E6*O6</f>
        <v>1492.8</v>
      </c>
    </row>
    <row r="7" spans="1:16" s="34" customFormat="1" ht="35.25" customHeight="1">
      <c r="A7" s="26">
        <v>2</v>
      </c>
      <c r="B7" s="27"/>
      <c r="C7" s="25" t="s">
        <v>26</v>
      </c>
      <c r="D7" s="27" t="s">
        <v>24</v>
      </c>
      <c r="E7" s="26">
        <v>10</v>
      </c>
      <c r="F7" s="28">
        <v>321.06</v>
      </c>
      <c r="G7" s="29">
        <v>275</v>
      </c>
      <c r="H7" s="29">
        <v>268.19</v>
      </c>
      <c r="I7" s="30">
        <v>3</v>
      </c>
      <c r="J7" s="31">
        <f t="shared" si="0"/>
        <v>288.08333333333331</v>
      </c>
      <c r="K7" s="31">
        <f t="shared" si="1"/>
        <v>28.760901121719623</v>
      </c>
      <c r="L7" s="32">
        <f t="shared" si="2"/>
        <v>9.9835352461855806E-2</v>
      </c>
      <c r="M7" s="31">
        <f t="shared" si="3"/>
        <v>2880.8333333333335</v>
      </c>
      <c r="N7" s="31">
        <f t="shared" si="4"/>
        <v>288.08333333333337</v>
      </c>
      <c r="O7" s="31">
        <f t="shared" si="5"/>
        <v>288.08</v>
      </c>
      <c r="P7" s="33">
        <f t="shared" ref="P7:P8" si="6">E7*O7</f>
        <v>2880.7999999999997</v>
      </c>
    </row>
    <row r="8" spans="1:16" s="62" customFormat="1" ht="35.25" customHeight="1">
      <c r="A8" s="26">
        <v>3</v>
      </c>
      <c r="B8" s="60"/>
      <c r="C8" s="61" t="s">
        <v>27</v>
      </c>
      <c r="D8" s="60" t="s">
        <v>28</v>
      </c>
      <c r="E8" s="59">
        <v>10</v>
      </c>
      <c r="F8" s="35">
        <v>11.12</v>
      </c>
      <c r="G8" s="36">
        <v>14.79</v>
      </c>
      <c r="H8" s="36">
        <v>11.05</v>
      </c>
      <c r="I8" s="37">
        <v>3</v>
      </c>
      <c r="J8" s="38">
        <f t="shared" ref="J8" si="7">AVERAGE(F8:H8)</f>
        <v>12.319999999999999</v>
      </c>
      <c r="K8" s="38">
        <f t="shared" ref="K8" si="8">STDEV(F8:H8)</f>
        <v>2.1393690658696669</v>
      </c>
      <c r="L8" s="39">
        <f t="shared" ref="L8" si="9">K8/J8</f>
        <v>0.17365008651539507</v>
      </c>
      <c r="M8" s="38">
        <f t="shared" ref="M8" si="10">((E8/I8)*(SUM(F8:H8)))</f>
        <v>123.19999999999999</v>
      </c>
      <c r="N8" s="38">
        <f t="shared" ref="N8" si="11">M8/E8</f>
        <v>12.319999999999999</v>
      </c>
      <c r="O8" s="38">
        <f t="shared" ref="O8" si="12">ROUND(N8,2)</f>
        <v>12.32</v>
      </c>
      <c r="P8" s="40">
        <f t="shared" si="6"/>
        <v>123.2</v>
      </c>
    </row>
    <row r="9" spans="1:16" s="62" customFormat="1" ht="35.25" customHeight="1">
      <c r="A9" s="26">
        <v>4</v>
      </c>
      <c r="B9" s="60"/>
      <c r="C9" s="61" t="s">
        <v>30</v>
      </c>
      <c r="D9" s="60" t="s">
        <v>28</v>
      </c>
      <c r="E9" s="59">
        <v>10</v>
      </c>
      <c r="F9" s="35">
        <v>18.059999999999999</v>
      </c>
      <c r="G9" s="36">
        <v>22.1</v>
      </c>
      <c r="H9" s="36">
        <v>28.41</v>
      </c>
      <c r="I9" s="37">
        <v>3</v>
      </c>
      <c r="J9" s="38">
        <f t="shared" si="0"/>
        <v>22.856666666666666</v>
      </c>
      <c r="K9" s="38">
        <f t="shared" si="1"/>
        <v>5.216323737397202</v>
      </c>
      <c r="L9" s="39">
        <f t="shared" si="2"/>
        <v>0.22821891807192077</v>
      </c>
      <c r="M9" s="38">
        <f t="shared" ref="M9:M10" si="13">((E9/I9)*(SUM(F9:H9)))</f>
        <v>228.56666666666666</v>
      </c>
      <c r="N9" s="38">
        <f t="shared" si="4"/>
        <v>22.856666666666666</v>
      </c>
      <c r="O9" s="38">
        <f t="shared" si="5"/>
        <v>22.86</v>
      </c>
      <c r="P9" s="40">
        <f t="shared" ref="P9:P10" si="14">E9*O9</f>
        <v>228.6</v>
      </c>
    </row>
    <row r="10" spans="1:16" s="62" customFormat="1" ht="35.25" customHeight="1">
      <c r="A10" s="26">
        <v>5</v>
      </c>
      <c r="B10" s="60"/>
      <c r="C10" s="61" t="s">
        <v>29</v>
      </c>
      <c r="D10" s="60" t="s">
        <v>28</v>
      </c>
      <c r="E10" s="59">
        <v>20</v>
      </c>
      <c r="F10" s="35">
        <v>63.7</v>
      </c>
      <c r="G10" s="36">
        <v>45</v>
      </c>
      <c r="H10" s="36">
        <v>63.7</v>
      </c>
      <c r="I10" s="37">
        <v>3</v>
      </c>
      <c r="J10" s="38">
        <f t="shared" si="0"/>
        <v>57.466666666666669</v>
      </c>
      <c r="K10" s="38">
        <f t="shared" si="1"/>
        <v>10.796450033846011</v>
      </c>
      <c r="L10" s="39">
        <f t="shared" si="2"/>
        <v>0.18787326044975655</v>
      </c>
      <c r="M10" s="38">
        <f t="shared" si="13"/>
        <v>1149.3333333333335</v>
      </c>
      <c r="N10" s="38">
        <f t="shared" si="4"/>
        <v>57.466666666666676</v>
      </c>
      <c r="O10" s="38">
        <f t="shared" si="5"/>
        <v>57.47</v>
      </c>
      <c r="P10" s="40">
        <f t="shared" si="14"/>
        <v>1149.4000000000001</v>
      </c>
    </row>
    <row r="11" spans="1:16" s="62" customFormat="1" ht="35.25" customHeight="1">
      <c r="A11" s="26">
        <v>6</v>
      </c>
      <c r="B11" s="60"/>
      <c r="C11" s="61" t="s">
        <v>31</v>
      </c>
      <c r="D11" s="60" t="s">
        <v>24</v>
      </c>
      <c r="E11" s="59">
        <v>20</v>
      </c>
      <c r="F11" s="35">
        <v>36.549999999999997</v>
      </c>
      <c r="G11" s="36">
        <v>44.64</v>
      </c>
      <c r="H11" s="36">
        <v>49</v>
      </c>
      <c r="I11" s="37">
        <v>3</v>
      </c>
      <c r="J11" s="38">
        <f t="shared" ref="J11" si="15">AVERAGE(F11:H11)</f>
        <v>43.396666666666668</v>
      </c>
      <c r="K11" s="38">
        <f t="shared" ref="K11" si="16">STDEV(F11:H11)</f>
        <v>6.3174388270353328</v>
      </c>
      <c r="L11" s="39">
        <f t="shared" ref="L11" si="17">K11/J11</f>
        <v>0.14557428743456485</v>
      </c>
      <c r="M11" s="38">
        <f t="shared" ref="M11:M22" si="18">((E11/I11)*(SUM(F11:H11)))</f>
        <v>867.93333333333339</v>
      </c>
      <c r="N11" s="38">
        <f t="shared" ref="N11" si="19">M11/E11</f>
        <v>43.396666666666668</v>
      </c>
      <c r="O11" s="38">
        <f t="shared" ref="O11" si="20">ROUND(N11,2)</f>
        <v>43.4</v>
      </c>
      <c r="P11" s="40">
        <f t="shared" ref="P11" si="21">E11*O11</f>
        <v>868</v>
      </c>
    </row>
    <row r="12" spans="1:16" s="62" customFormat="1" ht="35.25" customHeight="1">
      <c r="A12" s="26">
        <v>7</v>
      </c>
      <c r="B12" s="60"/>
      <c r="C12" s="61" t="s">
        <v>32</v>
      </c>
      <c r="D12" s="60" t="s">
        <v>24</v>
      </c>
      <c r="E12" s="59">
        <v>10</v>
      </c>
      <c r="F12" s="35">
        <v>180.31</v>
      </c>
      <c r="G12" s="36">
        <v>180</v>
      </c>
      <c r="H12" s="36">
        <v>188.49</v>
      </c>
      <c r="I12" s="37">
        <v>3</v>
      </c>
      <c r="J12" s="38">
        <f t="shared" ref="J12:J22" si="22">AVERAGE(F12:H12)</f>
        <v>182.93333333333331</v>
      </c>
      <c r="K12" s="38">
        <f t="shared" ref="K12:K22" si="23">STDEV(F12:H12)</f>
        <v>4.8147100985776827</v>
      </c>
      <c r="L12" s="39">
        <f t="shared" ref="L12:L22" si="24">K12/J12</f>
        <v>2.6319479401845938E-2</v>
      </c>
      <c r="M12" s="38">
        <f t="shared" si="18"/>
        <v>1829.3333333333333</v>
      </c>
      <c r="N12" s="38">
        <f t="shared" ref="N12:N22" si="25">M12/E12</f>
        <v>182.93333333333334</v>
      </c>
      <c r="O12" s="38">
        <f t="shared" ref="O12:O22" si="26">ROUND(N12,2)</f>
        <v>182.93</v>
      </c>
      <c r="P12" s="40">
        <f t="shared" ref="P12:P22" si="27">E12*O12</f>
        <v>1829.3000000000002</v>
      </c>
    </row>
    <row r="13" spans="1:16" s="62" customFormat="1" ht="35.25" customHeight="1">
      <c r="A13" s="26">
        <v>8</v>
      </c>
      <c r="B13" s="60"/>
      <c r="C13" s="61" t="s">
        <v>33</v>
      </c>
      <c r="D13" s="60" t="s">
        <v>24</v>
      </c>
      <c r="E13" s="59">
        <v>300</v>
      </c>
      <c r="F13" s="35">
        <v>4.46</v>
      </c>
      <c r="G13" s="36">
        <v>5.23</v>
      </c>
      <c r="H13" s="36">
        <v>5</v>
      </c>
      <c r="I13" s="37">
        <v>3</v>
      </c>
      <c r="J13" s="38">
        <f t="shared" si="22"/>
        <v>4.8966666666666674</v>
      </c>
      <c r="K13" s="38">
        <f t="shared" si="23"/>
        <v>0.39526362510776625</v>
      </c>
      <c r="L13" s="39">
        <f t="shared" si="24"/>
        <v>8.0720958156793643E-2</v>
      </c>
      <c r="M13" s="38">
        <f t="shared" si="18"/>
        <v>1469.0000000000002</v>
      </c>
      <c r="N13" s="38">
        <f t="shared" si="25"/>
        <v>4.8966666666666674</v>
      </c>
      <c r="O13" s="38">
        <f t="shared" si="26"/>
        <v>4.9000000000000004</v>
      </c>
      <c r="P13" s="40">
        <f t="shared" si="27"/>
        <v>1470</v>
      </c>
    </row>
    <row r="14" spans="1:16" s="62" customFormat="1" ht="35.25" customHeight="1">
      <c r="A14" s="26">
        <v>9</v>
      </c>
      <c r="B14" s="60"/>
      <c r="C14" s="61" t="s">
        <v>34</v>
      </c>
      <c r="D14" s="60" t="s">
        <v>24</v>
      </c>
      <c r="E14" s="59">
        <v>30</v>
      </c>
      <c r="F14" s="35">
        <v>25.1</v>
      </c>
      <c r="G14" s="36">
        <v>23.96</v>
      </c>
      <c r="H14" s="36">
        <v>28.04</v>
      </c>
      <c r="I14" s="37">
        <v>3</v>
      </c>
      <c r="J14" s="38">
        <f t="shared" si="22"/>
        <v>25.7</v>
      </c>
      <c r="K14" s="38">
        <f t="shared" si="23"/>
        <v>2.1051365751419149</v>
      </c>
      <c r="L14" s="39">
        <f t="shared" si="24"/>
        <v>8.1911928993848832E-2</v>
      </c>
      <c r="M14" s="38">
        <f t="shared" si="18"/>
        <v>771</v>
      </c>
      <c r="N14" s="38">
        <f t="shared" si="25"/>
        <v>25.7</v>
      </c>
      <c r="O14" s="38">
        <f t="shared" si="26"/>
        <v>25.7</v>
      </c>
      <c r="P14" s="40">
        <f t="shared" si="27"/>
        <v>771</v>
      </c>
    </row>
    <row r="15" spans="1:16" s="62" customFormat="1" ht="35.25" customHeight="1">
      <c r="A15" s="26">
        <v>10</v>
      </c>
      <c r="B15" s="60"/>
      <c r="C15" s="61" t="s">
        <v>35</v>
      </c>
      <c r="D15" s="60" t="s">
        <v>24</v>
      </c>
      <c r="E15" s="59">
        <v>3</v>
      </c>
      <c r="F15" s="35">
        <v>44.8</v>
      </c>
      <c r="G15" s="36">
        <v>64.849999999999994</v>
      </c>
      <c r="H15" s="36">
        <v>57.65</v>
      </c>
      <c r="I15" s="37">
        <v>3</v>
      </c>
      <c r="J15" s="38">
        <f t="shared" si="22"/>
        <v>55.766666666666659</v>
      </c>
      <c r="K15" s="38">
        <f t="shared" si="23"/>
        <v>10.15681216392891</v>
      </c>
      <c r="L15" s="39">
        <f t="shared" si="24"/>
        <v>0.18213052296345927</v>
      </c>
      <c r="M15" s="38">
        <f t="shared" si="18"/>
        <v>167.29999999999998</v>
      </c>
      <c r="N15" s="38">
        <f t="shared" si="25"/>
        <v>55.766666666666659</v>
      </c>
      <c r="O15" s="38">
        <f t="shared" si="26"/>
        <v>55.77</v>
      </c>
      <c r="P15" s="40">
        <f t="shared" si="27"/>
        <v>167.31</v>
      </c>
    </row>
    <row r="16" spans="1:16" s="62" customFormat="1" ht="35.25" customHeight="1">
      <c r="A16" s="26">
        <v>11</v>
      </c>
      <c r="B16" s="60"/>
      <c r="C16" s="61" t="s">
        <v>36</v>
      </c>
      <c r="D16" s="60" t="s">
        <v>24</v>
      </c>
      <c r="E16" s="59">
        <v>10</v>
      </c>
      <c r="F16" s="35">
        <v>72</v>
      </c>
      <c r="G16" s="36">
        <v>71.930000000000007</v>
      </c>
      <c r="H16" s="36">
        <v>66.02</v>
      </c>
      <c r="I16" s="37">
        <v>3</v>
      </c>
      <c r="J16" s="38">
        <f t="shared" si="22"/>
        <v>69.983333333333334</v>
      </c>
      <c r="K16" s="38">
        <f t="shared" si="23"/>
        <v>3.4325257949992407</v>
      </c>
      <c r="L16" s="39">
        <f t="shared" si="24"/>
        <v>4.9047760823994868E-2</v>
      </c>
      <c r="M16" s="38">
        <f t="shared" si="18"/>
        <v>699.83333333333337</v>
      </c>
      <c r="N16" s="38">
        <f t="shared" si="25"/>
        <v>69.983333333333334</v>
      </c>
      <c r="O16" s="38">
        <f t="shared" si="26"/>
        <v>69.98</v>
      </c>
      <c r="P16" s="40">
        <f t="shared" si="27"/>
        <v>699.80000000000007</v>
      </c>
    </row>
    <row r="17" spans="1:16" s="62" customFormat="1" ht="35.25" customHeight="1">
      <c r="A17" s="26">
        <v>12</v>
      </c>
      <c r="B17" s="60"/>
      <c r="C17" s="61" t="s">
        <v>37</v>
      </c>
      <c r="D17" s="60" t="s">
        <v>24</v>
      </c>
      <c r="E17" s="59">
        <v>400</v>
      </c>
      <c r="F17" s="35">
        <v>11.04</v>
      </c>
      <c r="G17" s="36">
        <v>10.220000000000001</v>
      </c>
      <c r="H17" s="36">
        <v>13.27</v>
      </c>
      <c r="I17" s="37">
        <v>3</v>
      </c>
      <c r="J17" s="38">
        <f t="shared" ref="J17:J21" si="28">AVERAGE(F17:H17)</f>
        <v>11.51</v>
      </c>
      <c r="K17" s="38">
        <f t="shared" ref="K17:K21" si="29">STDEV(F17:H17)</f>
        <v>1.5783852508180527</v>
      </c>
      <c r="L17" s="39">
        <f t="shared" ref="L17:L21" si="30">K17/J17</f>
        <v>0.13713164646551285</v>
      </c>
      <c r="M17" s="38">
        <f t="shared" ref="M17:M18" si="31">((E17/I17)*(SUM(F17:H17)))</f>
        <v>4604.0000000000009</v>
      </c>
      <c r="N17" s="38">
        <f t="shared" ref="N17:N21" si="32">M17/E17</f>
        <v>11.510000000000002</v>
      </c>
      <c r="O17" s="38">
        <f t="shared" ref="O17:O21" si="33">ROUND(N17,2)</f>
        <v>11.51</v>
      </c>
      <c r="P17" s="40">
        <f t="shared" ref="P17:P21" si="34">E17*O17</f>
        <v>4604</v>
      </c>
    </row>
    <row r="18" spans="1:16" s="62" customFormat="1" ht="35.25" customHeight="1">
      <c r="A18" s="26">
        <v>13</v>
      </c>
      <c r="B18" s="60"/>
      <c r="C18" s="61" t="s">
        <v>38</v>
      </c>
      <c r="D18" s="60" t="s">
        <v>24</v>
      </c>
      <c r="E18" s="59">
        <v>10</v>
      </c>
      <c r="F18" s="35">
        <v>101.88</v>
      </c>
      <c r="G18" s="36">
        <v>136</v>
      </c>
      <c r="H18" s="36">
        <v>105</v>
      </c>
      <c r="I18" s="37">
        <v>3</v>
      </c>
      <c r="J18" s="38">
        <f t="shared" si="28"/>
        <v>114.29333333333334</v>
      </c>
      <c r="K18" s="38">
        <f t="shared" si="29"/>
        <v>18.863142191409523</v>
      </c>
      <c r="L18" s="39">
        <f t="shared" si="30"/>
        <v>0.16504149140873942</v>
      </c>
      <c r="M18" s="38">
        <f t="shared" si="31"/>
        <v>1142.9333333333334</v>
      </c>
      <c r="N18" s="38">
        <f t="shared" si="32"/>
        <v>114.29333333333334</v>
      </c>
      <c r="O18" s="38">
        <f t="shared" si="33"/>
        <v>114.29</v>
      </c>
      <c r="P18" s="40">
        <f t="shared" si="34"/>
        <v>1142.9000000000001</v>
      </c>
    </row>
    <row r="19" spans="1:16" s="62" customFormat="1" ht="35.25" customHeight="1">
      <c r="A19" s="26">
        <v>14</v>
      </c>
      <c r="B19" s="60"/>
      <c r="C19" s="61" t="s">
        <v>40</v>
      </c>
      <c r="D19" s="60" t="s">
        <v>24</v>
      </c>
      <c r="E19" s="59">
        <v>10</v>
      </c>
      <c r="F19" s="35">
        <v>89.36</v>
      </c>
      <c r="G19" s="36">
        <v>89.78</v>
      </c>
      <c r="H19" s="36">
        <v>97.33</v>
      </c>
      <c r="I19" s="37">
        <v>3</v>
      </c>
      <c r="J19" s="38">
        <f t="shared" si="28"/>
        <v>92.156666666666652</v>
      </c>
      <c r="K19" s="38">
        <f t="shared" si="29"/>
        <v>4.4851570020830822</v>
      </c>
      <c r="L19" s="39">
        <f t="shared" si="30"/>
        <v>4.8668828466919556E-2</v>
      </c>
      <c r="M19" s="38">
        <f t="shared" ref="M19:M20" si="35">((E19/I19)*(SUM(F19:H19)))</f>
        <v>921.56666666666661</v>
      </c>
      <c r="N19" s="38">
        <f t="shared" si="32"/>
        <v>92.156666666666666</v>
      </c>
      <c r="O19" s="38">
        <f t="shared" si="33"/>
        <v>92.16</v>
      </c>
      <c r="P19" s="40">
        <f t="shared" si="34"/>
        <v>921.59999999999991</v>
      </c>
    </row>
    <row r="20" spans="1:16" s="62" customFormat="1" ht="35.25" customHeight="1">
      <c r="A20" s="26">
        <v>15</v>
      </c>
      <c r="B20" s="60"/>
      <c r="C20" s="61" t="s">
        <v>36</v>
      </c>
      <c r="D20" s="60" t="s">
        <v>24</v>
      </c>
      <c r="E20" s="59">
        <v>10</v>
      </c>
      <c r="F20" s="35">
        <v>72</v>
      </c>
      <c r="G20" s="36">
        <v>71.930000000000007</v>
      </c>
      <c r="H20" s="36">
        <v>66.02</v>
      </c>
      <c r="I20" s="37">
        <v>3</v>
      </c>
      <c r="J20" s="38">
        <f t="shared" si="28"/>
        <v>69.983333333333334</v>
      </c>
      <c r="K20" s="38">
        <f t="shared" si="29"/>
        <v>3.4325257949992407</v>
      </c>
      <c r="L20" s="39">
        <f t="shared" si="30"/>
        <v>4.9047760823994868E-2</v>
      </c>
      <c r="M20" s="38">
        <f t="shared" si="35"/>
        <v>699.83333333333337</v>
      </c>
      <c r="N20" s="38">
        <f t="shared" si="32"/>
        <v>69.983333333333334</v>
      </c>
      <c r="O20" s="38">
        <f t="shared" si="33"/>
        <v>69.98</v>
      </c>
      <c r="P20" s="40">
        <f t="shared" si="34"/>
        <v>699.80000000000007</v>
      </c>
    </row>
    <row r="21" spans="1:16" s="62" customFormat="1" ht="35.25" customHeight="1">
      <c r="A21" s="26">
        <v>16</v>
      </c>
      <c r="B21" s="60"/>
      <c r="C21" s="61" t="s">
        <v>39</v>
      </c>
      <c r="D21" s="60" t="s">
        <v>42</v>
      </c>
      <c r="E21" s="59">
        <v>0.6</v>
      </c>
      <c r="F21" s="35">
        <v>499</v>
      </c>
      <c r="G21" s="36">
        <v>780</v>
      </c>
      <c r="H21" s="36">
        <v>499</v>
      </c>
      <c r="I21" s="37">
        <v>3</v>
      </c>
      <c r="J21" s="38">
        <f t="shared" si="28"/>
        <v>592.66666666666663</v>
      </c>
      <c r="K21" s="38">
        <f t="shared" si="29"/>
        <v>162.23542564228495</v>
      </c>
      <c r="L21" s="39">
        <f t="shared" si="30"/>
        <v>0.27373806351341667</v>
      </c>
      <c r="M21" s="38">
        <f t="shared" ref="M21" si="36">((E21/I21)*(SUM(F21:H21)))</f>
        <v>355.59999999999997</v>
      </c>
      <c r="N21" s="38">
        <f t="shared" si="32"/>
        <v>592.66666666666663</v>
      </c>
      <c r="O21" s="38">
        <f t="shared" si="33"/>
        <v>592.66999999999996</v>
      </c>
      <c r="P21" s="40">
        <f t="shared" si="34"/>
        <v>355.60199999999998</v>
      </c>
    </row>
    <row r="22" spans="1:16" s="62" customFormat="1" ht="35.25" customHeight="1">
      <c r="A22" s="26">
        <v>17</v>
      </c>
      <c r="B22" s="60"/>
      <c r="C22" s="61" t="s">
        <v>41</v>
      </c>
      <c r="D22" s="60" t="s">
        <v>28</v>
      </c>
      <c r="E22" s="59">
        <v>10</v>
      </c>
      <c r="F22" s="35">
        <v>235</v>
      </c>
      <c r="G22" s="36">
        <v>268.73</v>
      </c>
      <c r="H22" s="36">
        <v>268.73</v>
      </c>
      <c r="I22" s="37">
        <v>3</v>
      </c>
      <c r="J22" s="38">
        <f t="shared" si="22"/>
        <v>257.48666666666668</v>
      </c>
      <c r="K22" s="38">
        <f t="shared" si="23"/>
        <v>19.474024579766191</v>
      </c>
      <c r="L22" s="39">
        <f t="shared" si="24"/>
        <v>7.5631196099860923E-2</v>
      </c>
      <c r="M22" s="38">
        <f t="shared" si="18"/>
        <v>2574.8666666666668</v>
      </c>
      <c r="N22" s="38">
        <f t="shared" si="25"/>
        <v>257.48666666666668</v>
      </c>
      <c r="O22" s="38">
        <f t="shared" si="26"/>
        <v>257.49</v>
      </c>
      <c r="P22" s="40">
        <f t="shared" si="27"/>
        <v>2574.9</v>
      </c>
    </row>
    <row r="23" spans="1:16" ht="25.5" customHeight="1">
      <c r="A23" s="42" t="s">
        <v>14</v>
      </c>
      <c r="B23" s="42"/>
      <c r="C23" s="42"/>
      <c r="D23" s="42"/>
      <c r="E23" s="42"/>
      <c r="F23" s="42"/>
      <c r="G23" s="42"/>
      <c r="H23" s="42"/>
      <c r="I23" s="42"/>
      <c r="J23" s="7">
        <f>P6+P7+P8+P9+P10+P11+P12+P13+P14+P15+P16+P17+P18+P19+P20+P21+P22</f>
        <v>21979.011999999995</v>
      </c>
      <c r="K23" s="19" t="s">
        <v>10</v>
      </c>
      <c r="L23" s="19"/>
      <c r="M23" s="19"/>
      <c r="N23" s="19"/>
      <c r="O23" s="19"/>
      <c r="P23" s="10"/>
    </row>
    <row r="24" spans="1:16" ht="102" customHeight="1">
      <c r="A24" s="19"/>
      <c r="B24" s="23"/>
      <c r="C24" s="41" t="s">
        <v>22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8"/>
      <c r="O24" s="18"/>
      <c r="P24" s="20"/>
    </row>
    <row r="25" spans="1:16" ht="25.5" customHeight="1">
      <c r="A25" s="9"/>
      <c r="B25" s="9"/>
      <c r="C25" s="9"/>
      <c r="D25" s="9"/>
      <c r="F25" s="13"/>
      <c r="G25" s="13"/>
      <c r="H25" s="3"/>
      <c r="I25" s="9"/>
    </row>
    <row r="26" spans="1:16" ht="25.5" customHeight="1">
      <c r="A26" s="1"/>
      <c r="B26" s="23"/>
      <c r="C26" s="24"/>
      <c r="D26" s="2"/>
      <c r="E26" s="2"/>
      <c r="F26" s="6"/>
      <c r="G26" s="6"/>
      <c r="H26" s="11"/>
      <c r="I26" s="2"/>
      <c r="J26" s="2"/>
      <c r="K26" s="1"/>
      <c r="L26" s="1"/>
      <c r="M26" s="2"/>
      <c r="N26" s="2"/>
      <c r="O26" s="2"/>
    </row>
    <row r="27" spans="1:16" ht="25.5" customHeight="1">
      <c r="A27" s="8"/>
      <c r="B27" s="8"/>
      <c r="C27" s="8"/>
      <c r="D27" s="8"/>
      <c r="E27" s="2"/>
      <c r="F27" s="14"/>
      <c r="G27" s="14"/>
      <c r="H27" s="4"/>
      <c r="I27" s="8"/>
      <c r="J27" s="8"/>
      <c r="K27" s="8"/>
      <c r="L27" s="8" t="s">
        <v>11</v>
      </c>
      <c r="M27" s="8"/>
      <c r="N27" s="8"/>
      <c r="O27" s="8"/>
    </row>
  </sheetData>
  <mergeCells count="13">
    <mergeCell ref="C24:M24"/>
    <mergeCell ref="A23:I23"/>
    <mergeCell ref="J4:L4"/>
    <mergeCell ref="A4:A5"/>
    <mergeCell ref="K1:P1"/>
    <mergeCell ref="A3:P3"/>
    <mergeCell ref="C4:C5"/>
    <mergeCell ref="D4:D5"/>
    <mergeCell ref="E4:E5"/>
    <mergeCell ref="I4:I5"/>
    <mergeCell ref="M4:P4"/>
    <mergeCell ref="F4:H4"/>
    <mergeCell ref="B4:B5"/>
  </mergeCells>
  <pageMargins left="0.98425196850393704" right="0.98425196850393704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</cp:lastModifiedBy>
  <cp:revision>2</cp:revision>
  <cp:lastPrinted>2026-07-23T07:40:26Z</cp:lastPrinted>
  <dcterms:created xsi:type="dcterms:W3CDTF">2014-01-15T18:15:09Z</dcterms:created>
  <dcterms:modified xsi:type="dcterms:W3CDTF">2026-07-23T08:04:15Z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