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995" windowHeight="816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2">Лист3!$A$1:$M$24</definedName>
  </definedNames>
  <calcPr calcId="125725"/>
</workbook>
</file>

<file path=xl/calcChain.xml><?xml version="1.0" encoding="utf-8"?>
<calcChain xmlns="http://schemas.openxmlformats.org/spreadsheetml/2006/main">
  <c r="F8" i="3"/>
  <c r="E8"/>
  <c r="D8"/>
  <c r="G17" i="1" l="1"/>
  <c r="A15" s="1"/>
  <c r="K17"/>
  <c r="B23" s="1"/>
  <c r="G7" i="3"/>
  <c r="K6" i="1"/>
  <c r="B12" s="1"/>
  <c r="I7" i="3" l="1"/>
  <c r="I8" s="1"/>
  <c r="G8"/>
  <c r="J8" s="1"/>
  <c r="K8" s="1"/>
  <c r="L8" s="1"/>
  <c r="J7"/>
  <c r="K7" s="1"/>
  <c r="L7" s="1"/>
  <c r="E27" i="1"/>
  <c r="A16"/>
  <c r="A14"/>
  <c r="G7" i="2"/>
  <c r="A5" s="1"/>
  <c r="K7"/>
  <c r="B13" s="1"/>
  <c r="G6" i="1"/>
  <c r="A17" l="1"/>
  <c r="B19" s="1"/>
  <c r="A21" s="1"/>
  <c r="A4" i="2"/>
  <c r="A6"/>
  <c r="A3" i="1"/>
  <c r="A4"/>
  <c r="A5"/>
  <c r="A7" i="2" l="1"/>
  <c r="B9" s="1"/>
  <c r="A11" s="1"/>
  <c r="A6" i="1"/>
  <c r="B8" s="1"/>
  <c r="A10" s="1"/>
</calcChain>
</file>

<file path=xl/sharedStrings.xml><?xml version="1.0" encoding="utf-8"?>
<sst xmlns="http://schemas.openxmlformats.org/spreadsheetml/2006/main" count="74" uniqueCount="51">
  <si>
    <t>кп1</t>
  </si>
  <si>
    <t>кп2</t>
  </si>
  <si>
    <t>кп3</t>
  </si>
  <si>
    <t>итог</t>
  </si>
  <si>
    <t>V вариация</t>
  </si>
  <si>
    <t>среднеквадратичное отклонение</t>
  </si>
  <si>
    <t>средняя цена</t>
  </si>
  <si>
    <t>НМЦ</t>
  </si>
  <si>
    <t>Сумма цен</t>
  </si>
  <si>
    <t>Объем закупки</t>
  </si>
  <si>
    <t>Кол-во предложений</t>
  </si>
  <si>
    <t>Расчет</t>
  </si>
  <si>
    <t>Итого НМЦК</t>
  </si>
  <si>
    <t>рублей</t>
  </si>
  <si>
    <t>Приложение 1  к  обоснованию НМЦК</t>
  </si>
  <si>
    <t>мебель</t>
  </si>
  <si>
    <t>шт.</t>
  </si>
  <si>
    <t>Итого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</si>
  <si>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</si>
  <si>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</si>
  <si>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</si>
  <si>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</si>
  <si>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</si>
  <si>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</si>
  <si>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</si>
  <si>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</si>
  <si>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</si>
  <si>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</si>
  <si>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</si>
  <si>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</si>
  <si>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</si>
  <si>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</si>
  <si>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</si>
  <si>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</si>
  <si>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</si>
  <si>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</si>
  <si>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</si>
  <si>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</si>
  <si>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Тосол</t>
  </si>
  <si>
    <t>Антифриз</t>
  </si>
  <si>
    <t>Совокупность значений, используемых в расчете признается однородной</t>
  </si>
  <si>
    <t>Счетчик для воды универсальный</t>
  </si>
  <si>
    <t>Коэффициент вариации составил 2,71% &lt; 33%</t>
  </si>
  <si>
    <t xml:space="preserve">Источник информации 1- Коммерческое предложение № 1 вх. № 17 от 23.07.2026 </t>
  </si>
  <si>
    <t>Источник информации 2 - Коммерческое предложение № 2 вх. № 18 от 24.07.2026</t>
  </si>
  <si>
    <t>Источник информации 3-Коммерческое предложение № 3 вх. 19 от 24.07.2026</t>
  </si>
  <si>
    <t>Заведующий канцелярией ФКУ УИИ ГУФСИН России по Нижегородской области</t>
  </si>
  <si>
    <t>Е.А. Путилина</t>
  </si>
  <si>
    <t>Дата подготовки обоснования НМЦК:    27.07.2026 года.</t>
  </si>
  <si>
    <t>Цена, установлена заказчиком, руб.*</t>
  </si>
  <si>
    <t>В результате исследования начальная (максимальная) цена контракта составляет 4125, 00 (Четыре тысячи сто двадцать пять) рублей 00 копеек.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</si>
</sst>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7" xfId="0" applyFill="1" applyBorder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2" fillId="0" borderId="20" xfId="0" applyFont="1" applyBorder="1"/>
    <xf numFmtId="2" fontId="3" fillId="0" borderId="20" xfId="0" applyNumberFormat="1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2" fontId="2" fillId="0" borderId="25" xfId="0" applyNumberFormat="1" applyFont="1" applyBorder="1"/>
    <xf numFmtId="0" fontId="3" fillId="0" borderId="26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3" fillId="0" borderId="2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view="pageBreakPreview" zoomScaleSheetLayoutView="100" workbookViewId="0">
      <selection activeCell="K20" sqref="K20"/>
    </sheetView>
  </sheetViews>
  <sheetFormatPr defaultRowHeight="15"/>
  <sheetData>
    <row r="1" spans="1:11" ht="28.5" customHeight="1" thickBot="1">
      <c r="H1" s="45" t="s">
        <v>14</v>
      </c>
      <c r="I1" s="45"/>
      <c r="J1" s="45"/>
      <c r="K1" s="45"/>
    </row>
    <row r="2" spans="1:11" ht="12" customHeight="1" thickBot="1">
      <c r="A2" s="2"/>
      <c r="B2" s="3" t="s">
        <v>38</v>
      </c>
      <c r="C2" s="3"/>
      <c r="D2" s="3"/>
      <c r="E2" s="3"/>
      <c r="F2" s="4"/>
      <c r="G2" s="4"/>
      <c r="H2" s="4"/>
      <c r="I2" s="4"/>
      <c r="J2" s="4"/>
      <c r="K2" s="5"/>
    </row>
    <row r="3" spans="1:11">
      <c r="A3" s="15">
        <f>(G3-$G$6)*(G3-$G$6)</f>
        <v>0.69444444444443654</v>
      </c>
      <c r="B3" s="46" t="s">
        <v>11</v>
      </c>
      <c r="C3" s="4"/>
      <c r="D3" s="4"/>
      <c r="E3" s="4"/>
      <c r="F3" s="4" t="s">
        <v>0</v>
      </c>
      <c r="G3" s="4">
        <v>70</v>
      </c>
      <c r="H3" s="4"/>
      <c r="I3" s="4"/>
      <c r="J3" s="4"/>
      <c r="K3" s="5"/>
    </row>
    <row r="4" spans="1:11">
      <c r="A4" s="16">
        <f t="shared" ref="A4:A5" si="0">(G4-$G$6)*(G4-$G$6)</f>
        <v>0.11111111111110795</v>
      </c>
      <c r="B4" s="47"/>
      <c r="C4" s="7"/>
      <c r="D4" s="7"/>
      <c r="E4" s="7"/>
      <c r="F4" s="7" t="s">
        <v>1</v>
      </c>
      <c r="G4" s="7">
        <v>70.5</v>
      </c>
      <c r="H4" s="7"/>
      <c r="I4" s="7"/>
      <c r="J4" s="7"/>
      <c r="K4" s="8"/>
    </row>
    <row r="5" spans="1:11">
      <c r="A5" s="16">
        <f t="shared" si="0"/>
        <v>1.3611111111111223</v>
      </c>
      <c r="B5" s="47"/>
      <c r="C5" s="7"/>
      <c r="D5" s="7"/>
      <c r="E5" s="7"/>
      <c r="F5" s="7" t="s">
        <v>2</v>
      </c>
      <c r="G5" s="7">
        <v>72</v>
      </c>
      <c r="H5" s="7"/>
      <c r="I5" s="7"/>
      <c r="J5" s="7"/>
      <c r="K5" s="8"/>
    </row>
    <row r="6" spans="1:11">
      <c r="A6" s="16">
        <f>SUM(A3:A5)/2</f>
        <v>1.0833333333333335</v>
      </c>
      <c r="B6" s="47"/>
      <c r="C6" s="7"/>
      <c r="D6" s="7"/>
      <c r="E6" s="48" t="s">
        <v>6</v>
      </c>
      <c r="F6" s="48"/>
      <c r="G6" s="1">
        <f>AVERAGE(G3:G5)</f>
        <v>70.833333333333329</v>
      </c>
      <c r="H6" s="7"/>
      <c r="I6" s="1" t="s">
        <v>8</v>
      </c>
      <c r="J6" s="1"/>
      <c r="K6" s="9">
        <f>G3+G4+G5</f>
        <v>212.5</v>
      </c>
    </row>
    <row r="7" spans="1:11">
      <c r="A7" s="6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>
      <c r="A8" s="6" t="s">
        <v>3</v>
      </c>
      <c r="B8" s="1">
        <f>SQRT(A6)</f>
        <v>1.0408329997330665</v>
      </c>
      <c r="C8" s="12" t="s">
        <v>5</v>
      </c>
      <c r="D8" s="12"/>
      <c r="E8" s="13"/>
      <c r="F8" s="14"/>
      <c r="G8" s="7"/>
      <c r="H8" s="7"/>
      <c r="I8" s="48" t="s">
        <v>9</v>
      </c>
      <c r="J8" s="48"/>
      <c r="K8" s="19">
        <v>150</v>
      </c>
    </row>
    <row r="9" spans="1:11">
      <c r="A9" s="6"/>
      <c r="B9" s="7"/>
      <c r="C9" s="7"/>
      <c r="D9" s="7"/>
      <c r="E9" s="7"/>
      <c r="F9" s="7"/>
      <c r="G9" s="7"/>
      <c r="H9" s="7"/>
      <c r="I9" s="49" t="s">
        <v>10</v>
      </c>
      <c r="J9" s="49"/>
      <c r="K9" s="9">
        <v>3</v>
      </c>
    </row>
    <row r="10" spans="1:11">
      <c r="A10" s="16">
        <f>(B8/G6)*100</f>
        <v>1.4694112937407999</v>
      </c>
      <c r="B10" s="1" t="s">
        <v>4</v>
      </c>
      <c r="C10" s="1"/>
      <c r="D10" s="7"/>
      <c r="E10" s="7"/>
      <c r="F10" s="7"/>
      <c r="G10" s="7"/>
      <c r="H10" s="7"/>
      <c r="I10" s="7"/>
      <c r="J10" s="7"/>
      <c r="K10" s="8"/>
    </row>
    <row r="11" spans="1:11">
      <c r="A11" s="6"/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1" ht="15.75" thickBot="1">
      <c r="A12" s="17" t="s">
        <v>7</v>
      </c>
      <c r="B12" s="18">
        <f>K8/K9*K6</f>
        <v>10625</v>
      </c>
      <c r="C12" s="10"/>
      <c r="D12" s="10"/>
      <c r="E12" s="10"/>
      <c r="F12" s="10"/>
      <c r="G12" s="10"/>
      <c r="H12" s="10"/>
      <c r="I12" s="10"/>
      <c r="J12" s="10"/>
      <c r="K12" s="11"/>
    </row>
    <row r="13" spans="1:11" ht="15.75" thickBot="1">
      <c r="B13" t="s">
        <v>39</v>
      </c>
    </row>
    <row r="14" spans="1:11" ht="15.75" thickBot="1">
      <c r="A14" s="15">
        <f>(G14-$G$17)*(G14-$G$17)</f>
        <v>0.80999999999998462</v>
      </c>
      <c r="B14" s="55" t="s">
        <v>11</v>
      </c>
      <c r="C14" s="4"/>
      <c r="D14" s="4"/>
      <c r="E14" s="4"/>
      <c r="F14" s="4" t="s">
        <v>0</v>
      </c>
      <c r="G14" s="4">
        <v>90</v>
      </c>
      <c r="H14" s="4"/>
      <c r="I14" s="4"/>
      <c r="J14" s="4"/>
      <c r="K14" s="5"/>
    </row>
    <row r="15" spans="1:11" ht="15.75" thickBot="1">
      <c r="A15" s="15">
        <f>(G15-$G$17)*(G15-$G$17)</f>
        <v>1.0000000000001705E-2</v>
      </c>
      <c r="B15" s="56"/>
      <c r="C15" s="7"/>
      <c r="D15" s="7"/>
      <c r="E15" s="7"/>
      <c r="F15" s="7" t="s">
        <v>1</v>
      </c>
      <c r="G15" s="7">
        <v>91</v>
      </c>
      <c r="H15" s="7"/>
      <c r="I15" s="7"/>
      <c r="J15" s="7"/>
      <c r="K15" s="8"/>
    </row>
    <row r="16" spans="1:11">
      <c r="A16" s="15">
        <f>(G16-$G$17)*(G16-$G$17)</f>
        <v>0.64000000000001822</v>
      </c>
      <c r="B16" s="56"/>
      <c r="C16" s="7"/>
      <c r="D16" s="7"/>
      <c r="E16" s="7"/>
      <c r="F16" s="7" t="s">
        <v>2</v>
      </c>
      <c r="G16" s="7">
        <v>91.7</v>
      </c>
      <c r="H16" s="7"/>
      <c r="I16" s="7"/>
      <c r="J16" s="7"/>
      <c r="K16" s="8"/>
    </row>
    <row r="17" spans="1:11">
      <c r="A17" s="16">
        <f>SUM(A14:A16)/2</f>
        <v>0.7300000000000022</v>
      </c>
      <c r="B17" s="57"/>
      <c r="C17" s="7"/>
      <c r="D17" s="7"/>
      <c r="E17" s="53" t="s">
        <v>6</v>
      </c>
      <c r="F17" s="54"/>
      <c r="G17" s="1">
        <f>AVERAGE(G14:G16)</f>
        <v>90.899999999999991</v>
      </c>
      <c r="H17" s="7"/>
      <c r="I17" s="1" t="s">
        <v>8</v>
      </c>
      <c r="J17" s="1"/>
      <c r="K17" s="9">
        <f>G14+G15+G16</f>
        <v>272.7</v>
      </c>
    </row>
    <row r="18" spans="1:11">
      <c r="A18" s="6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>
      <c r="A19" s="6" t="s">
        <v>3</v>
      </c>
      <c r="B19" s="1">
        <f>SQRT(A17)</f>
        <v>0.85440037453175444</v>
      </c>
      <c r="C19" s="12" t="s">
        <v>5</v>
      </c>
      <c r="D19" s="12"/>
      <c r="E19" s="13"/>
      <c r="F19" s="14"/>
      <c r="G19" s="7"/>
      <c r="H19" s="7"/>
      <c r="I19" s="53" t="s">
        <v>9</v>
      </c>
      <c r="J19" s="54"/>
      <c r="K19" s="19">
        <v>100</v>
      </c>
    </row>
    <row r="20" spans="1:11">
      <c r="A20" s="6"/>
      <c r="B20" s="7"/>
      <c r="C20" s="7"/>
      <c r="D20" s="7"/>
      <c r="E20" s="7"/>
      <c r="F20" s="7"/>
      <c r="G20" s="7"/>
      <c r="H20" s="7"/>
      <c r="I20" s="58" t="s">
        <v>10</v>
      </c>
      <c r="J20" s="59"/>
      <c r="K20" s="9">
        <v>3</v>
      </c>
    </row>
    <row r="21" spans="1:11">
      <c r="A21" s="16">
        <f>(B19/G17)*100</f>
        <v>0.93993440542547246</v>
      </c>
      <c r="B21" s="1" t="s">
        <v>4</v>
      </c>
      <c r="C21" s="1"/>
      <c r="D21" s="7"/>
      <c r="E21" s="7"/>
      <c r="F21" s="7"/>
      <c r="G21" s="7"/>
      <c r="H21" s="7"/>
      <c r="I21" s="7"/>
      <c r="J21" s="7"/>
      <c r="K21" s="8"/>
    </row>
    <row r="22" spans="1:11">
      <c r="A22" s="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ht="15.75" thickBot="1">
      <c r="A23" s="17" t="s">
        <v>7</v>
      </c>
      <c r="B23" s="18">
        <f>K19/K20*K17</f>
        <v>9090</v>
      </c>
      <c r="C23" s="10"/>
      <c r="D23" s="10"/>
      <c r="E23" s="10"/>
      <c r="F23" s="10"/>
      <c r="G23" s="10"/>
      <c r="H23" s="10"/>
      <c r="I23" s="10"/>
      <c r="J23" s="10"/>
      <c r="K23" s="11"/>
    </row>
    <row r="26" spans="1:11" ht="15.75" thickBot="1"/>
    <row r="27" spans="1:11" ht="15.75" thickBot="1">
      <c r="A27" s="50" t="s">
        <v>12</v>
      </c>
      <c r="B27" s="51"/>
      <c r="C27" s="51"/>
      <c r="D27" s="51"/>
      <c r="E27" s="50">
        <f>B12+B23</f>
        <v>19715</v>
      </c>
      <c r="F27" s="52"/>
      <c r="G27" t="s">
        <v>13</v>
      </c>
    </row>
  </sheetData>
  <mergeCells count="11">
    <mergeCell ref="A27:D27"/>
    <mergeCell ref="E27:F27"/>
    <mergeCell ref="E17:F17"/>
    <mergeCell ref="B14:B17"/>
    <mergeCell ref="I20:J20"/>
    <mergeCell ref="I19:J19"/>
    <mergeCell ref="H1:K1"/>
    <mergeCell ref="B3:B6"/>
    <mergeCell ref="E6:F6"/>
    <mergeCell ref="I8:J8"/>
    <mergeCell ref="I9:J9"/>
  </mergeCells>
  <pageMargins left="0.35" right="0.4" top="0.19" bottom="0.18" header="0.17" footer="0.18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9" sqref="B9"/>
    </sheetView>
  </sheetViews>
  <sheetFormatPr defaultRowHeight="15"/>
  <sheetData>
    <row r="1" spans="1:11">
      <c r="C1" s="60" t="s">
        <v>15</v>
      </c>
      <c r="D1" s="60"/>
      <c r="E1" s="60"/>
      <c r="F1" s="60"/>
      <c r="G1" s="60"/>
      <c r="H1" s="60"/>
    </row>
    <row r="2" spans="1:11" ht="28.5" customHeight="1" thickBot="1">
      <c r="H2" s="45" t="s">
        <v>14</v>
      </c>
      <c r="I2" s="45"/>
      <c r="J2" s="45"/>
      <c r="K2" s="45"/>
    </row>
    <row r="3" spans="1:11" ht="12" customHeight="1" thickBot="1">
      <c r="A3" s="2"/>
      <c r="B3" s="3"/>
      <c r="C3" s="3"/>
      <c r="D3" s="3"/>
      <c r="E3" s="3"/>
      <c r="F3" s="4"/>
      <c r="G3" s="4"/>
      <c r="H3" s="4"/>
      <c r="I3" s="4"/>
      <c r="J3" s="4"/>
      <c r="K3" s="5"/>
    </row>
    <row r="4" spans="1:11" ht="15.75" thickBot="1">
      <c r="A4" s="15">
        <f>(G4-$G$7)*(G4-$G$7)</f>
        <v>469855.41160000069</v>
      </c>
      <c r="B4" s="46" t="s">
        <v>11</v>
      </c>
      <c r="C4" s="4"/>
      <c r="D4" s="4"/>
      <c r="E4" s="4"/>
      <c r="F4" s="4">
        <v>1</v>
      </c>
      <c r="G4" s="4">
        <v>2182</v>
      </c>
      <c r="H4" s="4"/>
      <c r="I4" s="4"/>
      <c r="J4" s="4"/>
      <c r="K4" s="5"/>
    </row>
    <row r="5" spans="1:11" ht="15.75" thickBot="1">
      <c r="A5" s="15">
        <f>(G5-$G$7)*(G5-$G$7)</f>
        <v>494096.52639999945</v>
      </c>
      <c r="B5" s="47"/>
      <c r="C5" s="7"/>
      <c r="D5" s="7"/>
      <c r="E5" s="7"/>
      <c r="F5" s="7">
        <v>2</v>
      </c>
      <c r="G5" s="7">
        <v>3570.38</v>
      </c>
      <c r="H5" s="7"/>
      <c r="I5" s="7"/>
      <c r="J5" s="7"/>
      <c r="K5" s="8"/>
    </row>
    <row r="6" spans="1:11">
      <c r="A6" s="15">
        <f>(G6-$G$7)*(G6-$G$7)</f>
        <v>304.85160000001713</v>
      </c>
      <c r="B6" s="47"/>
      <c r="C6" s="7"/>
      <c r="D6" s="7"/>
      <c r="E6" s="7"/>
      <c r="F6" s="7">
        <v>3</v>
      </c>
      <c r="G6" s="7">
        <v>2850</v>
      </c>
      <c r="H6" s="7"/>
      <c r="I6" s="7"/>
      <c r="J6" s="7"/>
      <c r="K6" s="8"/>
    </row>
    <row r="7" spans="1:11">
      <c r="A7" s="16">
        <f>SUM(A4:A6)/2</f>
        <v>482128.39480000007</v>
      </c>
      <c r="B7" s="47"/>
      <c r="C7" s="7"/>
      <c r="D7" s="7"/>
      <c r="E7" s="48" t="s">
        <v>6</v>
      </c>
      <c r="F7" s="48"/>
      <c r="G7" s="1">
        <f>AVERAGE(G4:G6)</f>
        <v>2867.4600000000005</v>
      </c>
      <c r="H7" s="7"/>
      <c r="I7" s="1" t="s">
        <v>8</v>
      </c>
      <c r="J7" s="1"/>
      <c r="K7" s="9">
        <f>G4+G5+G6</f>
        <v>8602.380000000001</v>
      </c>
    </row>
    <row r="8" spans="1:11">
      <c r="A8" s="6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>
      <c r="A9" s="6" t="s">
        <v>3</v>
      </c>
      <c r="B9" s="1">
        <f>SQRT(A7)</f>
        <v>694.35466067421203</v>
      </c>
      <c r="C9" s="12" t="s">
        <v>5</v>
      </c>
      <c r="D9" s="12"/>
      <c r="E9" s="13"/>
      <c r="F9" s="14"/>
      <c r="G9" s="7"/>
      <c r="H9" s="7"/>
      <c r="I9" s="48" t="s">
        <v>9</v>
      </c>
      <c r="J9" s="48"/>
      <c r="K9" s="19">
        <v>10</v>
      </c>
    </row>
    <row r="10" spans="1:11">
      <c r="A10" s="6"/>
      <c r="B10" s="7"/>
      <c r="C10" s="7"/>
      <c r="D10" s="7"/>
      <c r="E10" s="7"/>
      <c r="F10" s="7"/>
      <c r="G10" s="7"/>
      <c r="H10" s="7"/>
      <c r="I10" s="49" t="s">
        <v>10</v>
      </c>
      <c r="J10" s="49"/>
      <c r="K10" s="9">
        <v>3</v>
      </c>
    </row>
    <row r="11" spans="1:11">
      <c r="A11" s="16">
        <f>(B9/G7)*100</f>
        <v>24.214972856612192</v>
      </c>
      <c r="B11" s="1" t="s">
        <v>4</v>
      </c>
      <c r="C11" s="1"/>
      <c r="D11" s="7"/>
      <c r="E11" s="7"/>
      <c r="F11" s="7"/>
      <c r="G11" s="7"/>
      <c r="H11" s="7"/>
      <c r="I11" s="7"/>
      <c r="J11" s="7"/>
      <c r="K11" s="8"/>
    </row>
    <row r="12" spans="1:11">
      <c r="A12" s="6"/>
      <c r="B12" s="7"/>
      <c r="C12" s="7"/>
      <c r="D12" s="7"/>
      <c r="E12" s="7"/>
      <c r="F12" s="7"/>
      <c r="G12" s="7"/>
      <c r="H12" s="7"/>
      <c r="I12" s="7"/>
      <c r="J12" s="7"/>
      <c r="K12" s="8"/>
    </row>
    <row r="13" spans="1:11" ht="15.75" thickBot="1">
      <c r="A13" s="17" t="s">
        <v>7</v>
      </c>
      <c r="B13" s="18">
        <f>K9/K10*K7</f>
        <v>28674.600000000006</v>
      </c>
      <c r="C13" s="10"/>
      <c r="D13" s="10"/>
      <c r="E13" s="10"/>
      <c r="F13" s="10"/>
      <c r="G13" s="10"/>
      <c r="H13" s="10"/>
      <c r="I13" s="10"/>
      <c r="J13" s="10"/>
      <c r="K13" s="11"/>
    </row>
    <row r="16" spans="1:11">
      <c r="A16" s="6"/>
      <c r="B16" s="7"/>
      <c r="C16" s="7"/>
      <c r="D16" s="7"/>
      <c r="E16" s="7"/>
      <c r="F16" s="7"/>
      <c r="G16" s="7"/>
      <c r="H16" s="7"/>
      <c r="I16" s="7"/>
      <c r="J16" s="7"/>
      <c r="K16" s="8"/>
    </row>
  </sheetData>
  <mergeCells count="6">
    <mergeCell ref="I10:J10"/>
    <mergeCell ref="C1:H1"/>
    <mergeCell ref="H2:K2"/>
    <mergeCell ref="B4:B7"/>
    <mergeCell ref="E7:F7"/>
    <mergeCell ref="I9:J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5"/>
  <sheetViews>
    <sheetView tabSelected="1" view="pageBreakPreview" topLeftCell="A4" zoomScale="95" zoomScaleSheetLayoutView="95" workbookViewId="0">
      <selection activeCell="J14" sqref="J14"/>
    </sheetView>
  </sheetViews>
  <sheetFormatPr defaultRowHeight="15"/>
  <cols>
    <col min="1" max="1" width="45.28515625" customWidth="1"/>
    <col min="2" max="2" width="5" customWidth="1"/>
    <col min="3" max="3" width="9.42578125" customWidth="1"/>
    <col min="4" max="4" width="9.85546875" customWidth="1"/>
    <col min="5" max="5" width="9.28515625" customWidth="1"/>
    <col min="6" max="6" width="9.5703125" customWidth="1"/>
    <col min="7" max="7" width="11.140625" customWidth="1"/>
    <col min="8" max="8" width="13.5703125" customWidth="1"/>
    <col min="9" max="9" width="13.7109375" customWidth="1"/>
    <col min="11" max="11" width="10.5703125" customWidth="1"/>
    <col min="12" max="12" width="16.140625" customWidth="1"/>
  </cols>
  <sheetData>
    <row r="1" spans="1:14">
      <c r="F1" s="66"/>
      <c r="G1" s="67"/>
      <c r="H1" s="67"/>
      <c r="I1" s="67"/>
      <c r="J1" s="67"/>
      <c r="K1" s="67"/>
      <c r="L1" s="67"/>
    </row>
    <row r="2" spans="1:14">
      <c r="F2" s="67"/>
      <c r="G2" s="67"/>
      <c r="H2" s="67"/>
      <c r="I2" s="67"/>
      <c r="J2" s="67"/>
      <c r="K2" s="67"/>
      <c r="L2" s="67"/>
    </row>
    <row r="3" spans="1:14" ht="39.75" customHeight="1">
      <c r="A3" s="72" t="s">
        <v>21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20"/>
      <c r="N3" s="20"/>
    </row>
    <row r="4" spans="1:14" ht="37.5" customHeight="1" thickBot="1">
      <c r="A4" s="33" t="s">
        <v>22</v>
      </c>
      <c r="B4" s="73" t="s">
        <v>23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20"/>
      <c r="N4" s="20"/>
    </row>
    <row r="5" spans="1:14" hidden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70.5" customHeight="1" thickBot="1">
      <c r="A6" s="27" t="s">
        <v>19</v>
      </c>
      <c r="B6" s="30" t="s">
        <v>18</v>
      </c>
      <c r="C6" s="30" t="s">
        <v>34</v>
      </c>
      <c r="D6" s="36" t="s">
        <v>31</v>
      </c>
      <c r="E6" s="36" t="s">
        <v>37</v>
      </c>
      <c r="F6" s="36" t="s">
        <v>32</v>
      </c>
      <c r="G6" s="29" t="s">
        <v>33</v>
      </c>
      <c r="H6" s="29" t="s">
        <v>49</v>
      </c>
      <c r="I6" s="28" t="s">
        <v>20</v>
      </c>
      <c r="J6" s="28" t="s">
        <v>11</v>
      </c>
      <c r="K6" s="30" t="s">
        <v>36</v>
      </c>
      <c r="L6" s="31" t="s">
        <v>35</v>
      </c>
      <c r="M6" s="20"/>
      <c r="N6" s="20"/>
    </row>
    <row r="7" spans="1:14" ht="56.25" customHeight="1">
      <c r="A7" s="32" t="s">
        <v>41</v>
      </c>
      <c r="B7" s="24" t="s">
        <v>16</v>
      </c>
      <c r="C7" s="24">
        <v>3</v>
      </c>
      <c r="D7" s="37">
        <v>1450</v>
      </c>
      <c r="E7" s="37">
        <v>1375</v>
      </c>
      <c r="F7" s="37">
        <v>1400</v>
      </c>
      <c r="G7" s="35">
        <f>(D7+E7+F7)/3</f>
        <v>1408.3333333333333</v>
      </c>
      <c r="H7" s="35">
        <v>1375</v>
      </c>
      <c r="I7" s="25">
        <f>C7*G7</f>
        <v>4225</v>
      </c>
      <c r="J7" s="24">
        <f>((G7-D7)*(G7-D7)+(G7-E7)*(G7-E7)+(G7-F7)*(G7-F7))/2</f>
        <v>1458.3333333333333</v>
      </c>
      <c r="K7" s="26">
        <f>SQRT(J7)</f>
        <v>38.188130791298668</v>
      </c>
      <c r="L7" s="24">
        <f>K7/G7*100</f>
        <v>2.7115832514531601</v>
      </c>
      <c r="M7" s="20"/>
      <c r="N7" s="20"/>
    </row>
    <row r="8" spans="1:14">
      <c r="A8" s="23" t="s">
        <v>17</v>
      </c>
      <c r="B8" s="21"/>
      <c r="C8" s="21"/>
      <c r="D8" s="22">
        <f>D7*C7</f>
        <v>4350</v>
      </c>
      <c r="E8" s="21">
        <f>E7*C7</f>
        <v>4125</v>
      </c>
      <c r="F8" s="34">
        <f>F7*C7</f>
        <v>4200</v>
      </c>
      <c r="G8" s="22">
        <f>G7*C7</f>
        <v>4225</v>
      </c>
      <c r="H8" s="22">
        <v>4125</v>
      </c>
      <c r="I8" s="38">
        <f>SUM(I7:I7)</f>
        <v>4225</v>
      </c>
      <c r="J8" s="21">
        <f>((G8-D8)*(G8-D8)+(G8-E8)*(G8-E8)+(G8-F8)*(G8-F8))/2</f>
        <v>13125</v>
      </c>
      <c r="K8" s="23">
        <f>SQRT(J8)</f>
        <v>114.564392373896</v>
      </c>
      <c r="L8" s="21">
        <f>K8/G8*100</f>
        <v>2.7115832514531597</v>
      </c>
      <c r="M8" s="20"/>
      <c r="N8" s="20"/>
    </row>
    <row r="9" spans="1:14" s="43" customFormat="1" ht="22.5" customHeight="1">
      <c r="A9" s="62" t="s">
        <v>50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41"/>
      <c r="N9" s="41"/>
    </row>
    <row r="10" spans="1:14">
      <c r="A10" s="64" t="s">
        <v>42</v>
      </c>
      <c r="B10" s="64"/>
      <c r="C10" s="64"/>
      <c r="D10" s="64"/>
      <c r="E10" s="39"/>
      <c r="F10" s="39"/>
      <c r="G10" s="39"/>
      <c r="H10" s="39"/>
      <c r="I10" s="39"/>
      <c r="J10" s="39"/>
      <c r="K10" s="39"/>
      <c r="L10" s="39"/>
      <c r="M10" s="20"/>
      <c r="N10" s="20"/>
    </row>
    <row r="11" spans="1:14">
      <c r="A11" s="64" t="s">
        <v>40</v>
      </c>
      <c r="B11" s="64"/>
      <c r="C11" s="64"/>
      <c r="D11" s="64"/>
      <c r="E11" s="64"/>
      <c r="F11" s="39"/>
      <c r="G11" s="39"/>
      <c r="H11" s="39"/>
      <c r="I11" s="39"/>
      <c r="J11" s="39"/>
      <c r="K11" s="39"/>
      <c r="L11" s="39"/>
      <c r="M11" s="20"/>
      <c r="N11" s="20"/>
    </row>
    <row r="12" spans="1:14">
      <c r="A12" s="61" t="s">
        <v>24</v>
      </c>
      <c r="B12" s="61"/>
      <c r="C12" s="61"/>
      <c r="D12" s="61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A13" s="69" t="s">
        <v>25</v>
      </c>
      <c r="B13" s="69"/>
      <c r="C13" s="69"/>
      <c r="D13" s="69"/>
      <c r="E13" s="69"/>
      <c r="F13" s="69"/>
      <c r="G13" s="69"/>
      <c r="H13" s="44"/>
      <c r="I13" s="20"/>
      <c r="J13" s="20"/>
      <c r="K13" s="20"/>
      <c r="L13" s="20"/>
      <c r="M13" s="20"/>
      <c r="N13" s="20"/>
    </row>
    <row r="14" spans="1:14">
      <c r="A14" s="68" t="s">
        <v>26</v>
      </c>
      <c r="B14" s="68"/>
      <c r="C14" s="68"/>
      <c r="D14" s="68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A15" s="68" t="s">
        <v>27</v>
      </c>
      <c r="B15" s="68"/>
      <c r="C15" s="68"/>
      <c r="D15" s="68"/>
      <c r="E15" s="68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A16" s="68" t="s">
        <v>28</v>
      </c>
      <c r="B16" s="68"/>
      <c r="C16" s="68"/>
      <c r="D16" s="68"/>
      <c r="E16" s="68"/>
      <c r="F16" s="20"/>
      <c r="G16" s="20"/>
      <c r="H16" s="20"/>
      <c r="I16" s="20"/>
      <c r="J16" s="20"/>
      <c r="K16" s="20"/>
      <c r="L16" s="20"/>
      <c r="M16" s="20"/>
      <c r="N16" s="20"/>
    </row>
    <row r="17" spans="1:14">
      <c r="A17" s="68" t="s">
        <v>29</v>
      </c>
      <c r="B17" s="68"/>
      <c r="C17" s="68"/>
      <c r="D17" s="68"/>
      <c r="E17" s="68"/>
      <c r="F17" s="68"/>
      <c r="G17" s="20"/>
      <c r="H17" s="20"/>
      <c r="I17" s="20"/>
      <c r="J17" s="20"/>
      <c r="K17" s="20"/>
      <c r="L17" s="20"/>
      <c r="M17" s="20"/>
      <c r="N17" s="20"/>
    </row>
    <row r="18" spans="1:14">
      <c r="A18" s="69" t="s">
        <v>30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20"/>
      <c r="M18" s="20"/>
      <c r="N18" s="20"/>
    </row>
    <row r="19" spans="1:14" ht="19.5" customHeight="1">
      <c r="A19" s="71" t="s">
        <v>43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20"/>
      <c r="M19" s="20"/>
      <c r="N19" s="20"/>
    </row>
    <row r="20" spans="1:14" ht="15.75" customHeight="1">
      <c r="A20" s="65" t="s">
        <v>44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20"/>
      <c r="M20" s="20"/>
      <c r="N20" s="20"/>
    </row>
    <row r="21" spans="1:14" ht="18.75" customHeight="1">
      <c r="A21" s="65" t="s">
        <v>45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20"/>
      <c r="M21" s="20"/>
      <c r="N21" s="20"/>
    </row>
    <row r="22" spans="1:14">
      <c r="A22" s="70" t="s">
        <v>48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20"/>
      <c r="N22" s="20"/>
    </row>
    <row r="23" spans="1:14" ht="30">
      <c r="A23" s="41" t="s">
        <v>46</v>
      </c>
      <c r="B23" s="41"/>
      <c r="C23" s="41"/>
      <c r="D23" s="41"/>
      <c r="E23" s="41"/>
      <c r="F23" s="41"/>
      <c r="G23" s="20"/>
      <c r="H23" s="20"/>
      <c r="I23" s="20"/>
      <c r="J23" s="20"/>
      <c r="K23" s="63" t="s">
        <v>47</v>
      </c>
      <c r="L23" s="63"/>
      <c r="M23" s="63"/>
      <c r="N23" s="20"/>
    </row>
    <row r="24" spans="1:14" ht="15.75">
      <c r="A24" s="42"/>
      <c r="B24" s="42"/>
      <c r="C24" s="42"/>
      <c r="D24" s="42"/>
      <c r="E24" s="42"/>
      <c r="F24" s="40"/>
      <c r="G24" s="20"/>
      <c r="H24" s="20"/>
      <c r="I24" s="20"/>
      <c r="J24" s="20"/>
      <c r="K24" s="20"/>
      <c r="L24" s="20"/>
      <c r="M24" s="20"/>
      <c r="N24" s="20"/>
    </row>
    <row r="25" spans="1:1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4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1:14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4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1:14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1:1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1:14">
      <c r="M122" s="20"/>
      <c r="N122" s="20"/>
    </row>
    <row r="123" spans="1:14">
      <c r="M123" s="20"/>
      <c r="N123" s="20"/>
    </row>
    <row r="124" spans="1:14">
      <c r="M124" s="20"/>
      <c r="N124" s="20"/>
    </row>
    <row r="125" spans="1:14">
      <c r="M125" s="20"/>
      <c r="N125" s="20"/>
    </row>
  </sheetData>
  <mergeCells count="18">
    <mergeCell ref="F1:L2"/>
    <mergeCell ref="A14:D14"/>
    <mergeCell ref="A13:G13"/>
    <mergeCell ref="A22:L22"/>
    <mergeCell ref="A15:E15"/>
    <mergeCell ref="A16:E16"/>
    <mergeCell ref="A17:F17"/>
    <mergeCell ref="A18:K18"/>
    <mergeCell ref="A19:K19"/>
    <mergeCell ref="A21:K21"/>
    <mergeCell ref="A3:L3"/>
    <mergeCell ref="B4:L4"/>
    <mergeCell ref="A12:D12"/>
    <mergeCell ref="A9:L9"/>
    <mergeCell ref="K23:M23"/>
    <mergeCell ref="A11:E11"/>
    <mergeCell ref="A10:D10"/>
    <mergeCell ref="A20:K20"/>
  </mergeCells>
  <pageMargins left="0.19685039370078741" right="0.35433070866141736" top="0.11811023622047245" bottom="0.15748031496062992" header="0.11811023622047245" footer="0.15748031496062992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BlinovaYA</cp:lastModifiedBy>
  <cp:lastPrinted>2024-09-26T15:06:21Z</cp:lastPrinted>
  <dcterms:created xsi:type="dcterms:W3CDTF">2014-03-03T05:25:34Z</dcterms:created>
  <dcterms:modified xsi:type="dcterms:W3CDTF">2026-07-27T14:20:45Z</dcterms:modified>
</cp:coreProperties>
</file>