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dbup.local\dfs\Планирование и организация торгов. Общие документы\Отдел связи\2026\-(44-ФЗ. ЕАТ Березка) Аккумуляторы для ИБП\"/>
    </mc:Choice>
  </mc:AlternateContent>
  <bookViews>
    <workbookView xWindow="360" yWindow="15" windowWidth="20955" windowHeight="9720"/>
  </bookViews>
  <sheets>
    <sheet name="Расчет цены" sheetId="1" r:id="rId1"/>
  </sheets>
  <calcPr calcId="162913"/>
</workbook>
</file>

<file path=xl/calcChain.xml><?xml version="1.0" encoding="utf-8"?>
<calcChain xmlns="http://schemas.openxmlformats.org/spreadsheetml/2006/main">
  <c r="H9" i="1" l="1"/>
  <c r="G9" i="1"/>
  <c r="M9" i="1"/>
  <c r="N9" i="1"/>
  <c r="F9" i="1"/>
  <c r="M7" i="1" l="1"/>
  <c r="M8" i="1"/>
  <c r="N7" i="1" l="1"/>
  <c r="N8" i="1" l="1"/>
  <c r="K7" i="1"/>
  <c r="J7" i="1"/>
  <c r="L7" i="1" l="1"/>
  <c r="J8" i="1"/>
  <c r="K8" i="1"/>
  <c r="L8" i="1" l="1"/>
</calcChain>
</file>

<file path=xl/sharedStrings.xml><?xml version="1.0" encoding="utf-8"?>
<sst xmlns="http://schemas.openxmlformats.org/spreadsheetml/2006/main" count="30" uniqueCount="27">
  <si>
    <t>Приложение к извещению
об осуществлении закупки</t>
  </si>
  <si>
    <t>Обоснование начальной (максимальной) цены контракта</t>
  </si>
  <si>
    <r>
      <rPr>
        <b/>
        <sz val="12"/>
        <rFont val="Times New Roman"/>
      </rPr>
      <t xml:space="preserve"> Метод сопоставимых рыночных цен (анализа рынка)</t>
    </r>
    <r>
      <rPr>
        <sz val="12"/>
        <rFont val="Times New Roman"/>
      </rPr>
      <t>: 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НМЦК</t>
    </r>
  </si>
  <si>
    <t>№</t>
  </si>
  <si>
    <t>Наименование объекта закупки</t>
  </si>
  <si>
    <t>Существенные условия исполнения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</si>
  <si>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</si>
  <si>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</si>
  <si>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</si>
  <si>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</si>
  <si>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Устанновленая цена за единицу измерения, руб.</t>
  </si>
  <si>
    <t>Установленная Н(М)ЦК,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</si>
  <si>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</si>
  <si>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</si>
  <si>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</si>
  <si>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</si>
  <si>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</si>
  <si>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</si>
  <si>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rFont val="Times New Roman"/>
      </rP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</si>
  <si>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t>В соответствии с описанием объекта закупки</t>
  </si>
  <si>
    <t>шт.</t>
  </si>
  <si>
    <t>Всего</t>
  </si>
  <si>
    <t>Начальная (максимальная) цена контракта установлена по наименьшему значению из имеющихся ценовых предложений.</t>
  </si>
  <si>
    <t>Дата подготовки обоснования НМЦК:</t>
  </si>
  <si>
    <t>Начальная (максимальная) цена контракта принята в сумме 44 276,40 руб. (Сорок четыре тысячи двести семьдесят шесть рублей 40 копеек).</t>
  </si>
  <si>
    <t>Батарея аккумуляторная свинцово-кислотная</t>
  </si>
  <si>
    <t>Предмет контракта: Поставка аккумуляторов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</si>
</sst>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0"/>
      <name val="Times New Roman"/>
    </font>
    <font>
      <b/>
      <sz val="10"/>
      <name val="Times New Roman"/>
    </font>
    <font>
      <b/>
      <sz val="12"/>
      <name val="Times New Roman"/>
    </font>
    <font>
      <sz val="12"/>
      <name val="Times New Roman"/>
    </font>
    <font>
      <sz val="9"/>
      <name val="Times New Roman"/>
    </font>
    <font>
      <sz val="11"/>
      <name val="Times New Roman"/>
    </font>
    <font>
      <i/>
      <sz val="10"/>
      <name val="Times New Roman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Protection="1"/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textRotation="90" wrapText="1"/>
    </xf>
    <xf numFmtId="0" fontId="2" fillId="0" borderId="2" xfId="0" applyFont="1" applyBorder="1" applyAlignment="1" applyProtection="1">
      <alignment horizontal="center" vertical="top" textRotation="90" wrapText="1"/>
    </xf>
    <xf numFmtId="0" fontId="2" fillId="0" borderId="3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2" fontId="6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center" vertical="center" wrapText="1"/>
    </xf>
    <xf numFmtId="2" fontId="1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3" fontId="2" fillId="0" borderId="3" xfId="0" applyNumberFormat="1" applyFont="1" applyBorder="1" applyAlignment="1" applyProtection="1">
      <alignment horizontal="center" vertical="center"/>
    </xf>
    <xf numFmtId="4" fontId="2" fillId="0" borderId="3" xfId="0" applyNumberFormat="1" applyFont="1" applyBorder="1" applyAlignment="1" applyProtection="1">
      <alignment horizontal="center" vertical="center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center" vertical="center"/>
    </xf>
    <xf numFmtId="14" fontId="6" fillId="0" borderId="0" xfId="0" applyNumberFormat="1" applyFont="1" applyAlignment="1" applyProtection="1">
      <alignment horizontal="left"/>
    </xf>
    <xf numFmtId="0" fontId="2" fillId="0" borderId="2" xfId="0" applyFont="1" applyBorder="1" applyAlignment="1" applyProtection="1">
      <alignment horizontal="center" vertical="center" wrapText="1"/>
    </xf>
    <xf numFmtId="2" fontId="1" fillId="0" borderId="3" xfId="0" applyNumberFormat="1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right" wrapText="1"/>
    </xf>
    <xf numFmtId="0" fontId="3" fillId="0" borderId="0" xfId="0" applyFont="1" applyAlignment="1" applyProtection="1">
      <alignment horizontal="center" vertical="center"/>
    </xf>
    <xf numFmtId="0" fontId="9" fillId="2" borderId="0" xfId="0" applyFont="1" applyFill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2" fontId="2" fillId="0" borderId="3" xfId="0" applyNumberFormat="1" applyFont="1" applyBorder="1" applyAlignment="1" applyProtection="1">
      <alignment horizontal="center" vertical="top" wrapText="1"/>
    </xf>
    <xf numFmtId="2" fontId="2" fillId="0" borderId="3" xfId="0" applyNumberFormat="1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right"/>
    </xf>
    <xf numFmtId="14" fontId="6" fillId="0" borderId="0" xfId="0" applyNumberFormat="1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media1.svg"/><Relationship Id="rId1" Type="http://schemas.openxmlformats.org/officeDocument/2006/relationships/image" Target="../media/image1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19078</xdr:colOff>
      <xdr:row>5</xdr:row>
      <xdr:rowOff>952557</xdr:rowOff>
    </xdr:from>
    <xdr:to>
      <xdr:col>11</xdr:col>
      <xdr:colOff>1006197</xdr:colOff>
      <xdr:row>5</xdr:row>
      <xdr:rowOff>1304277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2"/>
            </a:ext>
          </a:extLst>
        </a:blip>
        <a:stretch/>
      </xdr:blipFill>
      <xdr:spPr bwMode="auto">
        <a:xfrm>
          <a:off x="9610753" y="2686107"/>
          <a:ext cx="933420" cy="3517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19078</xdr:colOff>
      <xdr:row>5</xdr:row>
      <xdr:rowOff>923760</xdr:rowOff>
    </xdr:from>
    <xdr:to>
      <xdr:col>10</xdr:col>
      <xdr:colOff>1018437</xdr:colOff>
      <xdr:row>5</xdr:row>
      <xdr:rowOff>1361157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xmlns:w="http://schemas.openxmlformats.org/wordprocessingml/2006/main" xmlns:m="http://schemas.openxmlformats.org/officeDocument/2006/math" xmlns="" r:embed="rId4"/>
            </a:ext>
          </a:extLst>
        </a:blip>
        <a:stretch/>
      </xdr:blipFill>
      <xdr:spPr bwMode="auto">
        <a:xfrm>
          <a:off x="8582053" y="2657309"/>
          <a:ext cx="999358" cy="437397"/>
        </a:xfrm>
        <a:prstGeom prst="rect">
          <a:avLst/>
        </a:prstGeom>
        <a:ln w="0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5"/>
  <sheetViews>
    <sheetView tabSelected="1" zoomScaleNormal="100" workbookViewId="0">
      <selection activeCell="P3" sqref="P3"/>
    </sheetView>
  </sheetViews>
  <sheetFormatPr defaultColWidth="9.140625" defaultRowHeight="12.75" x14ac:dyDescent="0.2"/>
  <cols>
    <col min="1" max="1" width="3.140625" style="1" customWidth="1"/>
    <col min="2" max="2" width="31.85546875" style="1" customWidth="1"/>
    <col min="3" max="3" width="16" style="1" customWidth="1"/>
    <col min="4" max="4" width="5.85546875" style="1" customWidth="1"/>
    <col min="5" max="5" width="5" style="1" customWidth="1"/>
    <col min="6" max="7" width="14.7109375" style="1" customWidth="1"/>
    <col min="8" max="8" width="16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41" ht="24.7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41" ht="18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41" ht="15.75" customHeight="1" x14ac:dyDescent="0.2">
      <c r="A3" s="25" t="s">
        <v>26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41" ht="49.5" customHeight="1" x14ac:dyDescent="0.2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41" ht="27.75" customHeight="1" x14ac:dyDescent="0.2">
      <c r="A5" s="27" t="s">
        <v>3</v>
      </c>
      <c r="B5" s="27" t="s">
        <v>4</v>
      </c>
      <c r="C5" s="28" t="s">
        <v>5</v>
      </c>
      <c r="D5" s="28" t="s">
        <v>6</v>
      </c>
      <c r="E5" s="28" t="s">
        <v>7</v>
      </c>
      <c r="F5" s="28" t="s">
        <v>8</v>
      </c>
      <c r="G5" s="28"/>
      <c r="H5" s="28"/>
      <c r="I5" s="28"/>
      <c r="J5" s="29" t="s">
        <v>9</v>
      </c>
      <c r="K5" s="29"/>
      <c r="L5" s="29"/>
      <c r="M5" s="30" t="s">
        <v>10</v>
      </c>
      <c r="N5" s="28" t="s">
        <v>11</v>
      </c>
    </row>
    <row r="6" spans="1:41" ht="132" customHeight="1" x14ac:dyDescent="0.2">
      <c r="A6" s="27"/>
      <c r="B6" s="27"/>
      <c r="C6" s="28"/>
      <c r="D6" s="28"/>
      <c r="E6" s="28"/>
      <c r="F6" s="3" t="s">
        <v>12</v>
      </c>
      <c r="G6" s="3" t="s">
        <v>13</v>
      </c>
      <c r="H6" s="3" t="s">
        <v>14</v>
      </c>
      <c r="I6" s="4" t="s">
        <v>15</v>
      </c>
      <c r="J6" s="5" t="s">
        <v>16</v>
      </c>
      <c r="K6" s="5" t="s">
        <v>17</v>
      </c>
      <c r="L6" s="5" t="s">
        <v>18</v>
      </c>
      <c r="M6" s="30"/>
      <c r="N6" s="28"/>
    </row>
    <row r="7" spans="1:41" ht="36" x14ac:dyDescent="0.2">
      <c r="A7" s="20">
        <v>1</v>
      </c>
      <c r="B7" s="22" t="s">
        <v>25</v>
      </c>
      <c r="C7" s="6" t="s">
        <v>19</v>
      </c>
      <c r="D7" s="7" t="s">
        <v>20</v>
      </c>
      <c r="E7" s="11">
        <v>4</v>
      </c>
      <c r="F7" s="9">
        <v>1155.42</v>
      </c>
      <c r="G7" s="9">
        <v>1173.76</v>
      </c>
      <c r="H7" s="9">
        <v>1182.93</v>
      </c>
      <c r="I7" s="21"/>
      <c r="J7" s="8">
        <f t="shared" ref="J7" si="0">AVERAGE(F7:H7)</f>
        <v>1170.7033333333336</v>
      </c>
      <c r="K7" s="8">
        <f t="shared" ref="K7" si="1">STDEV(F7:H7)</f>
        <v>14.007406374248339</v>
      </c>
      <c r="L7" s="8">
        <f t="shared" ref="L7" si="2">K7/J7*100</f>
        <v>1.1964949595184948</v>
      </c>
      <c r="M7" s="9">
        <f>F7</f>
        <v>1155.42</v>
      </c>
      <c r="N7" s="9">
        <f>$E7*M7</f>
        <v>4621.68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41" ht="36" x14ac:dyDescent="0.2">
      <c r="A8" s="2">
        <v>2</v>
      </c>
      <c r="B8" s="10" t="s">
        <v>25</v>
      </c>
      <c r="C8" s="6" t="s">
        <v>19</v>
      </c>
      <c r="D8" s="7" t="s">
        <v>20</v>
      </c>
      <c r="E8" s="11">
        <v>28</v>
      </c>
      <c r="F8" s="9">
        <v>1416.24</v>
      </c>
      <c r="G8" s="9">
        <v>1438.72</v>
      </c>
      <c r="H8" s="9">
        <v>1449.96</v>
      </c>
      <c r="I8" s="21"/>
      <c r="J8" s="8">
        <f>AVERAGE(F8:H8)</f>
        <v>1434.9733333333334</v>
      </c>
      <c r="K8" s="8">
        <f>STDEV(F8:H8)</f>
        <v>17.169383603767894</v>
      </c>
      <c r="L8" s="8">
        <f>K8/J8*100</f>
        <v>1.196494959518497</v>
      </c>
      <c r="M8" s="9">
        <f>F8</f>
        <v>1416.24</v>
      </c>
      <c r="N8" s="9">
        <f>$E8*M8</f>
        <v>39654.720000000001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s="14" customFormat="1" ht="23.25" customHeight="1" x14ac:dyDescent="0.25">
      <c r="A9" s="31" t="s">
        <v>21</v>
      </c>
      <c r="B9" s="32"/>
      <c r="C9" s="31"/>
      <c r="D9" s="31"/>
      <c r="E9" s="15"/>
      <c r="F9" s="16">
        <f>E7*F7+E8*F8</f>
        <v>44276.4</v>
      </c>
      <c r="G9" s="16">
        <f>$E$8*G8+$E$7*G7</f>
        <v>44979.200000000004</v>
      </c>
      <c r="H9" s="16">
        <f>$E$8*H8+$E$7*H7</f>
        <v>45330.600000000006</v>
      </c>
      <c r="I9" s="16"/>
      <c r="J9" s="17"/>
      <c r="K9" s="18"/>
      <c r="L9" s="18"/>
      <c r="M9" s="16">
        <f>$E$8*M8+$E$7*M7</f>
        <v>44276.4</v>
      </c>
      <c r="N9" s="16">
        <f>SUM(N7:N8)</f>
        <v>44276.4</v>
      </c>
    </row>
    <row r="11" spans="1:41" ht="15.75" x14ac:dyDescent="0.25">
      <c r="B11" s="33" t="s">
        <v>22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</row>
    <row r="13" spans="1:41" ht="15.75" x14ac:dyDescent="0.25">
      <c r="B13" s="34" t="s">
        <v>24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</row>
    <row r="15" spans="1:41" ht="15" x14ac:dyDescent="0.25">
      <c r="B15" s="35" t="s">
        <v>23</v>
      </c>
      <c r="C15" s="35"/>
      <c r="D15" s="36">
        <v>46239</v>
      </c>
      <c r="E15" s="36"/>
      <c r="F15" s="36"/>
      <c r="G15" s="19"/>
    </row>
  </sheetData>
  <mergeCells count="18">
    <mergeCell ref="A9:D9"/>
    <mergeCell ref="B11:N11"/>
    <mergeCell ref="B13:N13"/>
    <mergeCell ref="B15:C15"/>
    <mergeCell ref="D15:F15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59055118110236249" right="0.59055118110236249" top="0.59055118110236249" bottom="0.59055118110236249" header="0.51181102362204689" footer="0.51181102362204689"/>
  <pageSetup paperSize="9" scale="75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Александр Кулаков</cp:lastModifiedBy>
  <cp:revision>29</cp:revision>
  <dcterms:created xsi:type="dcterms:W3CDTF">2014-01-15T18:15:09Z</dcterms:created>
  <dcterms:modified xsi:type="dcterms:W3CDTF">2026-08-05T10:30:18Z</dcterms:modified>
  <dc:language>ru-RU</dc:language>
</cp:coreProperties>
</file>