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Q10" i="1"/>
  <c r="O11" i="1" l="1"/>
  <c r="I12" i="1"/>
  <c r="G12" i="1"/>
  <c r="E12" i="1"/>
  <c r="D12" i="1"/>
  <c r="K11" i="1"/>
  <c r="M11" i="1" s="1"/>
  <c r="J11" i="1"/>
  <c r="H11" i="1"/>
  <c r="F11" i="1"/>
  <c r="K10" i="1"/>
  <c r="L10" i="1" s="1"/>
  <c r="J10" i="1"/>
  <c r="H10" i="1"/>
  <c r="H12" i="1" s="1"/>
  <c r="F10" i="1"/>
  <c r="M12" i="1" l="1"/>
  <c r="Q12" i="1"/>
  <c r="J12" i="1"/>
  <c r="F12" i="1"/>
  <c r="M10" i="1"/>
  <c r="P10" i="1"/>
  <c r="N10" i="1"/>
  <c r="L11" i="1"/>
  <c r="K12" i="1"/>
  <c r="O12" i="1" s="1"/>
  <c r="O10" i="1"/>
  <c r="N12" i="1" l="1"/>
  <c r="L12" i="1"/>
  <c r="P12" i="1" s="1"/>
  <c r="N11" i="1"/>
  <c r="P11" i="1"/>
</calcChain>
</file>

<file path=xl/sharedStrings.xml><?xml version="1.0" encoding="utf-8"?>
<sst xmlns="http://schemas.openxmlformats.org/spreadsheetml/2006/main" count="38" uniqueCount="27">
  <si>
    <t>Приложение №1 к Извещению</t>
  </si>
  <si>
    <t>Расчет начальной (максимальной) цены контракта</t>
  </si>
  <si>
    <t xml:space="preserve">на оказание услуг по поставке продуктов питания (молочная продукция) </t>
  </si>
  <si>
    <t>№</t>
  </si>
  <si>
    <t>Наименование предмета контракта</t>
  </si>
  <si>
    <t>Ед. изм.</t>
  </si>
  <si>
    <t>Количество</t>
  </si>
  <si>
    <t>Цена за ед., руб.</t>
  </si>
  <si>
    <t>Средняя арифметическая величина цены (руб.)</t>
  </si>
  <si>
    <t xml:space="preserve">Среднее квадратичное 
отклонение
</t>
  </si>
  <si>
    <t xml:space="preserve">Коэффициент вариации (%)*
</t>
  </si>
  <si>
    <t>Начальная (максимальная) цена контракта** (руб.)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</si>
  <si>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</si>
  <si>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</si>
  <si>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</si>
  <si>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</si>
  <si>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</si>
  <si>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</si>
  <si>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Всего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</si>
  <si>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</si>
  <si>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</si>
  <si>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 xml:space="preserve">Ссылка от 27.08.2026 
https://market.yandex.ru/card/svetilnik-svetodiodnyy-dku-level-150pa3c-pc-bl-100-240v-150120100vt-ip66-175lmvt-3cct-ulichnyy-5let-neox-4690612062952/5965080394?do-waremd5=KlFVFkhwRpZ6yXqVTVaqDg&amp;nid=62111477&amp;ogV=-12 
Ссылка от 27.08.26 
https://www.mix-buy.ru/promyishlennyie-svetilniki/svetilniki-dsp-ssp-svetodiodnyie-podvesnyie/svetodiodnyij-svetilnik-wolta-wpl36-4k120-01-36vt-4000k-ip65-4680lm-matovyij.html </t>
  </si>
  <si>
    <t>Светильник светодиодный ДКУ-LEVEL 150PA3C-PC-BL 100-240В 150/120/100Вт IP66 175лм/Вт 3CCT уличный</t>
  </si>
  <si>
    <t>Светодиодный светильник WOLTA WPL36-4K120-01 36Вт 4000К IP65 4680лм матовый 1270x60x35мм 1/20</t>
  </si>
  <si>
    <t>шт</t>
  </si>
  <si>
    <t>КП №2                                                         Вх. 1286/26 от 27.08.26</t>
  </si>
  <si>
    <t>КП №1                                                         Вх. №1287/26 от 27.08.26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</si>
</sst>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 applyProtection="1">
      <alignment horizontal="center" vertical="center" shrinkToFit="1"/>
      <protection locked="0"/>
    </xf>
    <xf numFmtId="4" fontId="1" fillId="0" borderId="1" xfId="0" applyNumberFormat="1" applyFont="1" applyBorder="1" applyAlignment="1">
      <alignment horizontal="center" vertical="center" shrinkToFi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1" fillId="0" borderId="0" xfId="0" applyNumberFormat="1" applyFont="1"/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shrinkToFit="1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A7" workbookViewId="0">
      <selection activeCell="N22" sqref="N22"/>
    </sheetView>
  </sheetViews>
  <sheetFormatPr defaultRowHeight="15" x14ac:dyDescent="0.25"/>
  <cols>
    <col min="1" max="1" width="6.5703125" customWidth="1"/>
    <col min="2" max="2" width="21.42578125" customWidth="1"/>
    <col min="6" max="6" width="17.7109375" customWidth="1"/>
    <col min="8" max="8" width="15.42578125" customWidth="1"/>
    <col min="9" max="9" width="13.42578125" customWidth="1"/>
    <col min="10" max="10" width="16.85546875" customWidth="1"/>
    <col min="17" max="17" width="16.42578125" customWidth="1"/>
  </cols>
  <sheetData>
    <row r="1" spans="1:17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5.75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15.75" x14ac:dyDescent="0.25">
      <c r="A3" s="22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00.5" customHeight="1" x14ac:dyDescent="0.25">
      <c r="A4" s="23" t="s">
        <v>20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15.75" customHeight="1" x14ac:dyDescent="0.25">
      <c r="A5" s="24" t="s">
        <v>3</v>
      </c>
      <c r="B5" s="25" t="s">
        <v>4</v>
      </c>
      <c r="C5" s="25" t="s">
        <v>5</v>
      </c>
      <c r="D5" s="26" t="s">
        <v>6</v>
      </c>
      <c r="E5" s="27" t="s">
        <v>7</v>
      </c>
      <c r="F5" s="27"/>
      <c r="G5" s="27"/>
      <c r="H5" s="27"/>
      <c r="I5" s="27"/>
      <c r="J5" s="27"/>
      <c r="K5" s="29" t="s">
        <v>8</v>
      </c>
      <c r="L5" s="29"/>
      <c r="M5" s="30" t="s">
        <v>9</v>
      </c>
      <c r="N5" s="30"/>
      <c r="O5" s="30" t="s">
        <v>10</v>
      </c>
      <c r="P5" s="30"/>
      <c r="Q5" s="30" t="s">
        <v>11</v>
      </c>
    </row>
    <row r="6" spans="1:17" ht="187.5" customHeight="1" x14ac:dyDescent="0.25">
      <c r="A6" s="24"/>
      <c r="B6" s="25"/>
      <c r="C6" s="25"/>
      <c r="D6" s="26"/>
      <c r="E6" s="31" t="s">
        <v>26</v>
      </c>
      <c r="F6" s="31"/>
      <c r="G6" s="31" t="s">
        <v>25</v>
      </c>
      <c r="H6" s="31"/>
      <c r="I6" s="32" t="s">
        <v>21</v>
      </c>
      <c r="J6" s="32"/>
      <c r="K6" s="29"/>
      <c r="L6" s="29"/>
      <c r="M6" s="30"/>
      <c r="N6" s="30"/>
      <c r="O6" s="30"/>
      <c r="P6" s="30"/>
      <c r="Q6" s="30"/>
    </row>
    <row r="7" spans="1:17" ht="24.75" customHeight="1" x14ac:dyDescent="0.25">
      <c r="A7" s="24"/>
      <c r="B7" s="25"/>
      <c r="C7" s="25"/>
      <c r="D7" s="26"/>
      <c r="E7" s="10" t="s">
        <v>12</v>
      </c>
      <c r="F7" s="10" t="s">
        <v>13</v>
      </c>
      <c r="G7" s="10" t="s">
        <v>12</v>
      </c>
      <c r="H7" s="10" t="s">
        <v>13</v>
      </c>
      <c r="I7" s="10" t="s">
        <v>12</v>
      </c>
      <c r="J7" s="10" t="s">
        <v>13</v>
      </c>
      <c r="K7" s="10" t="s">
        <v>12</v>
      </c>
      <c r="L7" s="10" t="s">
        <v>13</v>
      </c>
      <c r="M7" s="10" t="s">
        <v>12</v>
      </c>
      <c r="N7" s="10" t="s">
        <v>13</v>
      </c>
      <c r="O7" s="10" t="s">
        <v>12</v>
      </c>
      <c r="P7" s="10" t="s">
        <v>13</v>
      </c>
      <c r="Q7" s="30"/>
    </row>
    <row r="8" spans="1:17" x14ac:dyDescent="0.25">
      <c r="A8" s="11">
        <v>1</v>
      </c>
      <c r="B8" s="12">
        <v>2</v>
      </c>
      <c r="C8" s="12"/>
      <c r="D8" s="12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  <c r="K8" s="13">
        <v>10</v>
      </c>
      <c r="L8" s="13">
        <v>11</v>
      </c>
      <c r="M8" s="13">
        <v>12</v>
      </c>
      <c r="N8" s="13">
        <v>13</v>
      </c>
      <c r="O8" s="13">
        <v>14</v>
      </c>
      <c r="P8" s="13">
        <v>15</v>
      </c>
      <c r="Q8" s="14">
        <v>16</v>
      </c>
    </row>
    <row r="9" spans="1:17" x14ac:dyDescent="0.25">
      <c r="A9" s="33"/>
      <c r="B9" s="33"/>
      <c r="C9" s="33"/>
      <c r="D9" s="33"/>
      <c r="E9" s="34" t="s">
        <v>14</v>
      </c>
      <c r="F9" s="34"/>
      <c r="G9" s="34" t="s">
        <v>15</v>
      </c>
      <c r="H9" s="34"/>
      <c r="I9" s="34" t="s">
        <v>16</v>
      </c>
      <c r="J9" s="34"/>
      <c r="K9" s="34" t="s">
        <v>17</v>
      </c>
      <c r="L9" s="34"/>
      <c r="M9" s="15"/>
      <c r="N9" s="15"/>
      <c r="O9" s="15"/>
      <c r="P9" s="15"/>
      <c r="Q9" s="16"/>
    </row>
    <row r="10" spans="1:17" ht="76.5" x14ac:dyDescent="0.25">
      <c r="A10" s="9">
        <v>1</v>
      </c>
      <c r="B10" s="19" t="s">
        <v>22</v>
      </c>
      <c r="C10" s="1" t="s">
        <v>24</v>
      </c>
      <c r="D10" s="2">
        <v>2</v>
      </c>
      <c r="E10" s="3">
        <v>10381</v>
      </c>
      <c r="F10" s="4">
        <f t="shared" ref="F10:F11" si="0">ROUND(D10*E10,2)</f>
        <v>20762</v>
      </c>
      <c r="G10" s="35">
        <v>7800</v>
      </c>
      <c r="H10" s="4">
        <f t="shared" ref="H10:H11" si="1">ROUND(D10*G10,2)</f>
        <v>15600</v>
      </c>
      <c r="I10" s="3">
        <v>12902</v>
      </c>
      <c r="J10" s="4">
        <f>ROUND(D10*I10,2)</f>
        <v>25804</v>
      </c>
      <c r="K10" s="5">
        <f>ROUND(IF(SUM(E10,G10,I10)&gt;0,AVERAGE(E10,G10,I10),0),2)</f>
        <v>10361</v>
      </c>
      <c r="L10" s="5">
        <f>ROUND(D10*K10,2)</f>
        <v>20722</v>
      </c>
      <c r="M10" s="5">
        <f>ROUND(IF(K10&gt;0,STDEV(E10,G10,I10),0),2)</f>
        <v>2551.06</v>
      </c>
      <c r="N10" s="5">
        <f t="shared" ref="N10:N11" si="2">ROUND(IF(L10&gt;0,STDEV(F10,H10,J10),0),2)</f>
        <v>5102.12</v>
      </c>
      <c r="O10" s="5">
        <f t="shared" ref="O10:P11" si="3">ROUND(IF(K10&gt;0,STDEV(E10,G10,I10)/AVERAGE(E10,G10,I10)*100,0),2)</f>
        <v>24.62</v>
      </c>
      <c r="P10" s="5">
        <f t="shared" si="3"/>
        <v>24.62</v>
      </c>
      <c r="Q10" s="5">
        <f>MIN(F10,H10,J10)</f>
        <v>15600</v>
      </c>
    </row>
    <row r="11" spans="1:17" ht="76.5" x14ac:dyDescent="0.25">
      <c r="A11" s="9">
        <v>2</v>
      </c>
      <c r="B11" s="19" t="s">
        <v>23</v>
      </c>
      <c r="C11" s="1" t="s">
        <v>24</v>
      </c>
      <c r="D11" s="2">
        <v>45</v>
      </c>
      <c r="E11" s="35">
        <v>1620</v>
      </c>
      <c r="F11" s="4">
        <f t="shared" si="0"/>
        <v>72900</v>
      </c>
      <c r="G11" s="3">
        <v>1835</v>
      </c>
      <c r="H11" s="4">
        <f t="shared" si="1"/>
        <v>82575</v>
      </c>
      <c r="I11" s="3">
        <v>1645.17</v>
      </c>
      <c r="J11" s="4">
        <f t="shared" ref="J11" si="4">ROUND(D11*I11,2)</f>
        <v>74032.649999999994</v>
      </c>
      <c r="K11" s="5">
        <f t="shared" ref="K11" si="5">ROUND(IF(SUM(E11,G11,I11)&gt;0,AVERAGE(E11,G11,I11),0),2)</f>
        <v>1700.06</v>
      </c>
      <c r="L11" s="5">
        <f t="shared" ref="L11" si="6">ROUND(D11*K11,2)</f>
        <v>76502.7</v>
      </c>
      <c r="M11" s="5">
        <f t="shared" ref="M11" si="7">ROUND(IF(K11&gt;0,STDEV(E11,G11,I11),0),2)</f>
        <v>117.54</v>
      </c>
      <c r="N11" s="5">
        <f t="shared" si="2"/>
        <v>5289.3</v>
      </c>
      <c r="O11" s="5">
        <f>ROUND(IF(K11&gt;0,STDEV(E11,G11,I11)/AVERAGE(E11,G11,I11)*100,0),2)</f>
        <v>6.91</v>
      </c>
      <c r="P11" s="5">
        <f t="shared" si="3"/>
        <v>6.91</v>
      </c>
      <c r="Q11" s="5">
        <f>MIN(F11,H11,J11)</f>
        <v>72900</v>
      </c>
    </row>
    <row r="12" spans="1:17" ht="28.5" x14ac:dyDescent="0.25">
      <c r="A12" s="17" t="s">
        <v>18</v>
      </c>
      <c r="B12" s="17"/>
      <c r="C12" s="17"/>
      <c r="D12" s="17">
        <f t="shared" ref="D12:L12" si="8">SUM(D10:D11)</f>
        <v>47</v>
      </c>
      <c r="E12" s="18">
        <f t="shared" si="8"/>
        <v>12001</v>
      </c>
      <c r="F12" s="18">
        <f t="shared" si="8"/>
        <v>93662</v>
      </c>
      <c r="G12" s="18">
        <f t="shared" si="8"/>
        <v>9635</v>
      </c>
      <c r="H12" s="18">
        <f t="shared" si="8"/>
        <v>98175</v>
      </c>
      <c r="I12" s="18">
        <f t="shared" si="8"/>
        <v>14547.17</v>
      </c>
      <c r="J12" s="18">
        <f t="shared" si="8"/>
        <v>99836.65</v>
      </c>
      <c r="K12" s="18">
        <f t="shared" si="8"/>
        <v>12061.06</v>
      </c>
      <c r="L12" s="18">
        <f t="shared" si="8"/>
        <v>97224.7</v>
      </c>
      <c r="M12" s="18">
        <f>STDEV(E12,G12,I12)</f>
        <v>2456.6356322485772</v>
      </c>
      <c r="N12" s="18">
        <f>STDEV(F12,H12,J12)</f>
        <v>3195.1669842904898</v>
      </c>
      <c r="O12" s="18">
        <f>ROUND(IF(K12&gt;0,STDEV(E12,G12,I12)/K12*100,0),2)</f>
        <v>20.37</v>
      </c>
      <c r="P12" s="18">
        <f>ROUND(IF(L12&gt;0,STDEV(F12,H12,J12)/L12*100,0),2)</f>
        <v>3.29</v>
      </c>
      <c r="Q12" s="18">
        <f>SUM(Q10:Q11)</f>
        <v>88500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7"/>
      <c r="L13" s="7"/>
      <c r="M13" s="8"/>
      <c r="N13" s="8"/>
      <c r="O13" s="8"/>
      <c r="P13" s="6"/>
      <c r="Q13" s="6"/>
    </row>
    <row r="14" spans="1:1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7"/>
      <c r="L14" s="7"/>
      <c r="M14" s="6"/>
      <c r="N14" s="6"/>
      <c r="O14" s="6"/>
      <c r="P14" s="6"/>
      <c r="Q14" s="6"/>
    </row>
    <row r="15" spans="1:17" ht="74.25" customHeight="1" x14ac:dyDescent="0.25">
      <c r="A15" s="6"/>
      <c r="B15" s="28" t="s">
        <v>19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</sheetData>
  <mergeCells count="22">
    <mergeCell ref="B15:P15"/>
    <mergeCell ref="K5:L6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  <mergeCell ref="A1:Q1"/>
    <mergeCell ref="A2:Q2"/>
    <mergeCell ref="A3:Q3"/>
    <mergeCell ref="A4:Q4"/>
    <mergeCell ref="A5:A7"/>
    <mergeCell ref="B5:B7"/>
    <mergeCell ref="C5:C7"/>
    <mergeCell ref="D5:D7"/>
    <mergeCell ref="E5:J5"/>
  </mergeCells>
  <conditionalFormatting sqref="O10:O11">
    <cfRule type="cellIs" dxfId="1" priority="2" operator="greaterThan">
      <formula>33</formula>
    </cfRule>
  </conditionalFormatting>
  <conditionalFormatting sqref="O11">
    <cfRule type="cellIs" dxfId="0" priority="1" operator="greaterThan">
      <formula>33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2026-08-31T07:21:03Z</dcterms:modified>
</cp:coreProperties>
</file>