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lininAAl\Desktop\Калинин\Автомобили\2026\Перевозка Бердюжье омутинка\Карточка закупки\"/>
    </mc:Choice>
  </mc:AlternateContent>
  <bookViews>
    <workbookView xWindow="0" yWindow="60" windowWidth="16380" windowHeight="8130" tabRatio="500" firstSheet="1" activeTab="1"/>
  </bookViews>
  <sheets>
    <sheet name="Перевозка Груза 2026" sheetId="21" state="hidden" r:id="rId1"/>
    <sheet name="НМЦК для ЕИС" sheetId="22" r:id="rId2"/>
  </sheets>
  <definedNames>
    <definedName name="_xlnm._FilterDatabase" localSheetId="1" hidden="1">'НМЦК для ЕИС'!$G$4:$G$7</definedName>
    <definedName name="_xlnm.Print_Titles" localSheetId="0">'Перевозка Груза 2026'!$8:$12</definedName>
    <definedName name="_xlnm.Print_Area" localSheetId="1">'НМЦК для ЕИС'!$A$1:$Q$12</definedName>
    <definedName name="_xlnm.Print_Area" localSheetId="0">'Перевозка Груза 2026'!$A$1:$M$20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1" i="22" l="1"/>
  <c r="G13" i="22"/>
  <c r="F13" i="22"/>
  <c r="E13" i="22"/>
  <c r="M11" i="22"/>
  <c r="L7" i="22"/>
  <c r="P7" i="22" s="1"/>
  <c r="O7" i="22" l="1"/>
  <c r="Q7" i="22" s="1"/>
  <c r="Q8" i="22" s="1"/>
  <c r="L9" i="22" s="1"/>
  <c r="M9" i="22" s="1"/>
  <c r="M7" i="22"/>
  <c r="N7" i="22" s="1"/>
  <c r="F18" i="21"/>
  <c r="H21" i="21" l="1"/>
  <c r="G21" i="21"/>
  <c r="F21" i="21"/>
  <c r="J13" i="21" l="1"/>
  <c r="L13" i="21" s="1"/>
  <c r="M13" i="21" s="1"/>
  <c r="M14" i="21" l="1"/>
  <c r="I13" i="21"/>
  <c r="F16" i="21" l="1"/>
  <c r="G16" i="21" s="1"/>
  <c r="G18" i="21"/>
</calcChain>
</file>

<file path=xl/sharedStrings.xml><?xml version="1.0" encoding="utf-8"?>
<sst xmlns="http://schemas.openxmlformats.org/spreadsheetml/2006/main" count="57" uniqueCount="49">
  <si>
    <t>Кол-во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</si>
  <si>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 (НМЦК(ЦК)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</si>
  <si>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</si>
  <si>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</si>
  <si>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Единица измерений</t>
  </si>
  <si>
    <t>Расчет НМЦК(ЦК)</t>
  </si>
  <si>
    <t>Ценовые значения анализа рынка</t>
  </si>
  <si>
    <t>Коэфф. вариации (v)</t>
  </si>
  <si>
    <t>Итоговое значение НМЦК (ЦК) (руб.)</t>
  </si>
  <si>
    <t>Цена за ед.(руб.)</t>
  </si>
  <si>
    <t>№ 
п/п</t>
  </si>
  <si>
    <t>Ср. рыночная цена за единицу, руб.</t>
  </si>
  <si>
    <t xml:space="preserve">Дата подготовки обоснования НМЦК(ЦК) </t>
  </si>
  <si>
    <t xml:space="preserve">Предмет контракта </t>
  </si>
  <si>
    <t>Используемый метод определения НМЦК(ЦК)</t>
  </si>
  <si>
    <t xml:space="preserve"> метод сопоставимых рыночных цен (анализа рынка)</t>
  </si>
  <si>
    <t>Реквизиты запросов ценовой информации (в т.ч. в ЕИС)</t>
  </si>
  <si>
    <t>Всего 
НМЦК (ЦК) с учетом ЛБО (руб.)</t>
  </si>
  <si>
    <t>НДС (руб.)</t>
  </si>
  <si>
    <t>«Перевозка груза (Тюменская область)»</t>
  </si>
  <si>
    <t>В результате проведенного расчета Н(М)ЦК составила:</t>
  </si>
  <si>
    <t>С учетом выделенных лимитов начальная (максимальная) цена составит:</t>
  </si>
  <si>
    <r>
      <rPr>
        <b/>
        <sz val="10"/>
        <rFont val="Times New Roman"/>
        <family val="1"/>
        <charset val="204"/>
      </rPr>
      <t>«Перевозка груза (Тюменская область)»</t>
    </r>
    <r>
      <rPr>
        <sz val="10"/>
        <rFont val="Times New Roman"/>
        <family val="1"/>
        <charset val="204"/>
      </rPr>
      <t xml:space="preserve">
с. Бердюжье, ул. Кирова д. 2-с. Омутинское, ул. Калинина, 10/1 - г. Тюмень, ул. Новосибирская, д. 115, строение 1</t>
    </r>
  </si>
  <si>
    <t>исх. от 09.06.2026 № 57-23-34/****, запрос цен на ЕИС от 08.06.2026 № 0862100005126000474</t>
  </si>
  <si>
    <t>усл. ед.</t>
  </si>
  <si>
    <t>Источник №1
Вх. № 5634 от 09.06.2026</t>
  </si>
  <si>
    <t>Источник №3
Вх. № 5635 от 09.06.2026</t>
  </si>
  <si>
    <t>Источник №2
Вх. № 5636 от 09.06.2026</t>
  </si>
  <si>
    <t xml:space="preserve">Обоснование начальной (максимальной) цены контракта
</t>
  </si>
  <si>
    <t>№</t>
  </si>
  <si>
    <t>Наименование объекта</t>
  </si>
  <si>
    <t>Ед. изм</t>
  </si>
  <si>
    <t>Ценовая информация стоимости объекта закупки, (руб) за ед.изм.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</si>
  <si>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</si>
  <si>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</si>
  <si>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</si>
  <si>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Н(М)ЦК,  определяемая методом сопоставимых рыночных цен (анализа рынка)</t>
  </si>
  <si>
    <t xml:space="preserve">Номер сведений о контракте №___ от </t>
  </si>
  <si>
    <r>
      <t>Средняя арифметическая цена за единицу     &lt;</t>
    </r>
    <r>
      <rPr>
        <b/>
        <i/>
        <sz val="8"/>
        <rFont val="Times New Roman"/>
        <family val="1"/>
        <charset val="204"/>
      </rPr>
      <t>ц</t>
    </r>
    <r>
      <rPr>
        <b/>
        <sz val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</si>
  <si>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</si>
  <si>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8"/>
        <rFont val="Times New Roman"/>
        <family val="1"/>
        <charset val="204"/>
      </rPr>
      <t xml:space="preserve">         (не должен превышать 33%)</t>
    </r>
  </si>
  <si>
    <r>
      <rPr>
        <b/>
        <sz val="8"/>
        <rFont val="Times New Roman"/>
        <family val="1"/>
        <charset val="204"/>
      </rPr>
      <t>Расчет Н(М)ЦК по формуле</t>
    </r>
    <r>
      <rPr>
        <sz val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</si>
  <si>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</si>
  <si>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Н(М)ЦК  (руб.)</t>
  </si>
  <si>
    <t>ИТОГО:</t>
  </si>
  <si>
    <t>В результате произведенного расчета, начальная(максимальная) цена контракта составила:</t>
  </si>
  <si>
    <t>«Перевозка груза (Тюменская область)»
с. Бердюжье, ул. Кирова д. 2-с. Омутинское, ул. Калинина, 10/1 - г. Тюмень, ул. Новосибирская, д. 115, строение 1 ( 9 часов)</t>
  </si>
  <si>
    <t>Источник №1
Вх. № 5938 от 18.06.2026</t>
  </si>
  <si>
    <t>Источник №3
Вх. № 5939 от 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</si>
</sst>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_)"/>
    <numFmt numFmtId="166" formatCode="#,##0.00;[Red]#,##0.00"/>
  </numFmts>
  <fonts count="23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ourier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10" fillId="0" borderId="0"/>
    <xf numFmtId="165" fontId="11" fillId="0" borderId="0"/>
    <xf numFmtId="0" fontId="1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0" xfId="0" applyAlignment="1">
      <alignment wrapText="1"/>
    </xf>
    <xf numFmtId="2" fontId="7" fillId="0" borderId="0" xfId="0" applyNumberFormat="1" applyFont="1"/>
    <xf numFmtId="4" fontId="0" fillId="0" borderId="0" xfId="0" applyNumberFormat="1"/>
    <xf numFmtId="0" fontId="4" fillId="0" borderId="0" xfId="0" applyFont="1" applyAlignment="1">
      <alignment vertical="center"/>
    </xf>
    <xf numFmtId="4" fontId="4" fillId="0" borderId="5" xfId="0" applyNumberFormat="1" applyFont="1" applyBorder="1" applyAlignment="1">
      <alignment horizontal="center" vertical="center" wrapText="1"/>
    </xf>
    <xf numFmtId="0" fontId="12" fillId="0" borderId="0" xfId="0" applyFont="1"/>
    <xf numFmtId="4" fontId="4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5" applyFont="1" applyProtection="1">
      <protection locked="0"/>
    </xf>
    <xf numFmtId="0" fontId="17" fillId="0" borderId="0" xfId="5" applyFont="1" applyAlignment="1" applyProtection="1">
      <alignment horizontal="right"/>
      <protection locked="0"/>
    </xf>
    <xf numFmtId="0" fontId="17" fillId="0" borderId="0" xfId="5" applyFont="1" applyProtection="1">
      <protection locked="0"/>
    </xf>
    <xf numFmtId="0" fontId="18" fillId="0" borderId="9" xfId="5" applyFont="1" applyFill="1" applyBorder="1" applyAlignment="1" applyProtection="1">
      <alignment horizontal="center" vertical="top" wrapText="1"/>
      <protection locked="0"/>
    </xf>
    <xf numFmtId="0" fontId="18" fillId="0" borderId="9" xfId="5" applyFont="1" applyBorder="1" applyAlignment="1" applyProtection="1">
      <alignment horizontal="center" vertical="top" wrapText="1"/>
      <protection locked="0"/>
    </xf>
    <xf numFmtId="0" fontId="21" fillId="0" borderId="9" xfId="5" applyFont="1" applyBorder="1" applyAlignment="1" applyProtection="1">
      <alignment horizontal="center" vertical="top" wrapText="1"/>
      <protection locked="0"/>
    </xf>
    <xf numFmtId="0" fontId="18" fillId="0" borderId="9" xfId="5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4" fillId="0" borderId="9" xfId="5" applyFont="1" applyFill="1" applyBorder="1" applyAlignment="1" applyProtection="1">
      <alignment horizontal="center" vertical="center" wrapText="1"/>
      <protection locked="0"/>
    </xf>
    <xf numFmtId="0" fontId="21" fillId="0" borderId="9" xfId="5" applyFont="1" applyFill="1" applyBorder="1" applyAlignment="1" applyProtection="1">
      <alignment horizontal="center" vertical="center" wrapText="1"/>
      <protection locked="0"/>
    </xf>
    <xf numFmtId="0" fontId="18" fillId="0" borderId="9" xfId="5" applyFont="1" applyBorder="1" applyAlignment="1" applyProtection="1">
      <alignment horizontal="center" vertical="center" wrapText="1"/>
      <protection locked="0"/>
    </xf>
    <xf numFmtId="166" fontId="4" fillId="0" borderId="9" xfId="5" applyNumberFormat="1" applyFont="1" applyBorder="1" applyAlignment="1" applyProtection="1">
      <alignment horizontal="center" vertical="center" wrapText="1"/>
      <protection locked="0"/>
    </xf>
    <xf numFmtId="4" fontId="4" fillId="0" borderId="9" xfId="5" applyNumberFormat="1" applyFont="1" applyBorder="1" applyAlignment="1" applyProtection="1">
      <alignment horizontal="center" vertical="center"/>
      <protection locked="0"/>
    </xf>
    <xf numFmtId="166" fontId="4" fillId="0" borderId="9" xfId="5" applyNumberFormat="1" applyFont="1" applyBorder="1" applyAlignment="1" applyProtection="1">
      <alignment horizontal="center" vertical="center"/>
      <protection locked="0"/>
    </xf>
    <xf numFmtId="4" fontId="14" fillId="0" borderId="9" xfId="5" applyNumberFormat="1" applyFont="1" applyBorder="1" applyAlignment="1">
      <alignment horizontal="center" vertical="center" wrapText="1"/>
    </xf>
    <xf numFmtId="0" fontId="4" fillId="0" borderId="0" xfId="5" applyFont="1" applyProtection="1">
      <protection locked="0"/>
    </xf>
    <xf numFmtId="4" fontId="14" fillId="0" borderId="0" xfId="5" applyNumberFormat="1" applyFont="1" applyBorder="1" applyAlignment="1">
      <alignment horizontal="center" vertical="center" wrapText="1"/>
    </xf>
    <xf numFmtId="0" fontId="13" fillId="0" borderId="0" xfId="5" applyFont="1" applyAlignment="1" applyProtection="1">
      <protection locked="0"/>
    </xf>
    <xf numFmtId="0" fontId="4" fillId="0" borderId="0" xfId="5" applyFont="1" applyAlignment="1" applyProtection="1">
      <protection locked="0"/>
    </xf>
    <xf numFmtId="0" fontId="6" fillId="0" borderId="0" xfId="5" applyFont="1" applyAlignment="1" applyProtection="1">
      <alignment horizontal="center"/>
      <protection locked="0"/>
    </xf>
    <xf numFmtId="4" fontId="21" fillId="0" borderId="9" xfId="5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5" applyNumberFormat="1" applyFont="1" applyProtection="1">
      <protection locked="0"/>
    </xf>
    <xf numFmtId="0" fontId="15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0" borderId="9" xfId="5" applyFont="1" applyBorder="1" applyAlignment="1" applyProtection="1">
      <alignment horizontal="center" vertical="top" wrapText="1"/>
      <protection locked="0"/>
    </xf>
    <xf numFmtId="0" fontId="14" fillId="0" borderId="0" xfId="5" applyFont="1" applyFill="1" applyBorder="1" applyAlignment="1">
      <alignment horizontal="center" vertical="top" wrapText="1"/>
    </xf>
    <xf numFmtId="0" fontId="22" fillId="0" borderId="0" xfId="5" applyFont="1" applyBorder="1" applyAlignment="1">
      <alignment wrapText="1"/>
    </xf>
    <xf numFmtId="2" fontId="14" fillId="0" borderId="0" xfId="5" applyNumberFormat="1" applyFont="1" applyBorder="1" applyAlignment="1">
      <alignment horizontal="left" vertical="center" wrapText="1"/>
    </xf>
    <xf numFmtId="0" fontId="22" fillId="0" borderId="0" xfId="5" applyFont="1" applyBorder="1" applyAlignment="1">
      <alignment horizontal="left"/>
    </xf>
    <xf numFmtId="0" fontId="13" fillId="0" borderId="0" xfId="5" applyFont="1" applyAlignment="1" applyProtection="1">
      <alignment horizontal="center"/>
      <protection locked="0"/>
    </xf>
    <xf numFmtId="0" fontId="4" fillId="0" borderId="0" xfId="5" applyFont="1" applyAlignment="1" applyProtection="1">
      <alignment horizontal="center"/>
      <protection locked="0"/>
    </xf>
    <xf numFmtId="0" fontId="17" fillId="0" borderId="0" xfId="5" applyFont="1" applyAlignment="1" applyProtection="1">
      <alignment horizontal="right" wrapText="1"/>
      <protection locked="0"/>
    </xf>
    <xf numFmtId="0" fontId="1" fillId="0" borderId="0" xfId="5" applyFont="1" applyAlignment="1">
      <alignment horizontal="right" wrapText="1"/>
    </xf>
    <xf numFmtId="0" fontId="13" fillId="0" borderId="10" xfId="5" applyFont="1" applyFill="1" applyBorder="1" applyAlignment="1" applyProtection="1">
      <alignment horizontal="center" vertical="center" wrapText="1"/>
      <protection locked="0"/>
    </xf>
    <xf numFmtId="0" fontId="18" fillId="0" borderId="9" xfId="5" applyFont="1" applyFill="1" applyBorder="1" applyAlignment="1" applyProtection="1">
      <alignment horizontal="center" vertical="center" wrapText="1"/>
      <protection locked="0"/>
    </xf>
    <xf numFmtId="0" fontId="18" fillId="0" borderId="9" xfId="5" applyFont="1" applyBorder="1" applyAlignment="1" applyProtection="1">
      <alignment horizontal="center" vertical="center" wrapText="1"/>
      <protection locked="0"/>
    </xf>
    <xf numFmtId="2" fontId="18" fillId="0" borderId="9" xfId="5" applyNumberFormat="1" applyFont="1" applyFill="1" applyBorder="1" applyAlignment="1" applyProtection="1">
      <alignment horizontal="center" vertical="top" wrapText="1"/>
      <protection locked="0"/>
    </xf>
  </cellXfs>
  <cellStyles count="6">
    <cellStyle name="Обычный" xfId="0" builtinId="0"/>
    <cellStyle name="Обычный 100" xfId="3"/>
    <cellStyle name="Обычный 2" xfId="1"/>
    <cellStyle name="Обычный 2 2" xfId="5"/>
    <cellStyle name="Обычный 3" xfId="2"/>
    <cellStyle name="Обычный 4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2571750"/>
          <a:ext cx="695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1009650</xdr:colOff>
      <xdr:row>5</xdr:row>
      <xdr:rowOff>895350</xdr:rowOff>
    </xdr:from>
    <xdr:to>
      <xdr:col>12</xdr:col>
      <xdr:colOff>771525</xdr:colOff>
      <xdr:row>5</xdr:row>
      <xdr:rowOff>1333500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81900" y="2514600"/>
          <a:ext cx="800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5</xdr:row>
      <xdr:rowOff>1571625</xdr:rowOff>
    </xdr:from>
    <xdr:to>
      <xdr:col>14</xdr:col>
      <xdr:colOff>1504950</xdr:colOff>
      <xdr:row>5</xdr:row>
      <xdr:rowOff>1933575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163050" y="31908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5</xdr:row>
      <xdr:rowOff>1400175</xdr:rowOff>
    </xdr:from>
    <xdr:to>
      <xdr:col>14</xdr:col>
      <xdr:colOff>419100</xdr:colOff>
      <xdr:row>5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10700" y="30194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view="pageBreakPreview" zoomScaleNormal="100" zoomScaleSheetLayoutView="100" workbookViewId="0">
      <selection activeCell="F10" sqref="F10:H10"/>
    </sheetView>
  </sheetViews>
  <sheetFormatPr defaultRowHeight="15" x14ac:dyDescent="0.25"/>
  <cols>
    <col min="1" max="1" width="8.140625" customWidth="1"/>
    <col min="2" max="2" width="13.140625" customWidth="1"/>
    <col min="3" max="3" width="35.28515625" customWidth="1"/>
    <col min="4" max="4" width="10.140625" bestFit="1" customWidth="1"/>
    <col min="5" max="5" width="11" customWidth="1"/>
    <col min="6" max="6" width="14.42578125" customWidth="1"/>
    <col min="7" max="7" width="14.28515625" customWidth="1"/>
    <col min="8" max="8" width="15.140625" customWidth="1"/>
    <col min="12" max="12" width="11.42578125" customWidth="1"/>
    <col min="13" max="13" width="17.28515625" customWidth="1"/>
    <col min="14" max="14" width="14.140625" customWidth="1"/>
    <col min="15" max="15" width="17.42578125" customWidth="1"/>
  </cols>
  <sheetData>
    <row r="1" spans="1:15" ht="40.5" customHeight="1" x14ac:dyDescent="0.25">
      <c r="A1" s="52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5" x14ac:dyDescent="0.25">
      <c r="A2" s="1"/>
    </row>
    <row r="3" spans="1:15" x14ac:dyDescent="0.25">
      <c r="A3" s="1" t="s">
        <v>12</v>
      </c>
      <c r="D3" s="23">
        <v>46182</v>
      </c>
    </row>
    <row r="4" spans="1:15" x14ac:dyDescent="0.25">
      <c r="A4" s="1" t="s">
        <v>13</v>
      </c>
      <c r="C4" s="14" t="s">
        <v>19</v>
      </c>
    </row>
    <row r="5" spans="1:15" x14ac:dyDescent="0.25">
      <c r="A5" s="1" t="s">
        <v>14</v>
      </c>
      <c r="D5" s="1" t="s">
        <v>15</v>
      </c>
    </row>
    <row r="6" spans="1:15" x14ac:dyDescent="0.25">
      <c r="A6" s="1" t="s">
        <v>16</v>
      </c>
      <c r="D6" s="24" t="s">
        <v>23</v>
      </c>
    </row>
    <row r="7" spans="1:15" ht="16.5" thickBot="1" x14ac:dyDescent="0.3">
      <c r="A7" s="2"/>
    </row>
    <row r="8" spans="1:15" ht="15.75" thickBot="1" x14ac:dyDescent="0.3">
      <c r="A8" s="49" t="s">
        <v>10</v>
      </c>
      <c r="B8" s="49" t="s">
        <v>2</v>
      </c>
      <c r="C8" s="49" t="s">
        <v>3</v>
      </c>
      <c r="D8" s="49" t="s">
        <v>4</v>
      </c>
      <c r="E8" s="49" t="s">
        <v>0</v>
      </c>
      <c r="F8" s="53" t="s">
        <v>5</v>
      </c>
      <c r="G8" s="54"/>
      <c r="H8" s="54"/>
      <c r="I8" s="54"/>
      <c r="J8" s="54"/>
      <c r="K8" s="54"/>
      <c r="L8" s="55"/>
      <c r="M8" s="49" t="s">
        <v>17</v>
      </c>
    </row>
    <row r="9" spans="1:15" ht="64.5" customHeight="1" thickBot="1" x14ac:dyDescent="0.3">
      <c r="A9" s="50"/>
      <c r="B9" s="50"/>
      <c r="C9" s="50"/>
      <c r="D9" s="50"/>
      <c r="E9" s="50"/>
      <c r="F9" s="53" t="s">
        <v>6</v>
      </c>
      <c r="G9" s="54"/>
      <c r="H9" s="55"/>
      <c r="I9" s="49" t="s">
        <v>7</v>
      </c>
      <c r="J9" s="49" t="s">
        <v>11</v>
      </c>
      <c r="K9" s="49" t="s">
        <v>18</v>
      </c>
      <c r="L9" s="49" t="s">
        <v>8</v>
      </c>
      <c r="M9" s="50"/>
    </row>
    <row r="10" spans="1:15" ht="69.75" customHeight="1" x14ac:dyDescent="0.25">
      <c r="A10" s="50"/>
      <c r="B10" s="50"/>
      <c r="C10" s="50"/>
      <c r="D10" s="50"/>
      <c r="E10" s="50"/>
      <c r="F10" s="22" t="s">
        <v>25</v>
      </c>
      <c r="G10" s="22" t="s">
        <v>27</v>
      </c>
      <c r="H10" s="22" t="s">
        <v>26</v>
      </c>
      <c r="I10" s="50"/>
      <c r="J10" s="50"/>
      <c r="K10" s="50"/>
      <c r="L10" s="50"/>
      <c r="M10" s="50"/>
      <c r="O10" s="9"/>
    </row>
    <row r="11" spans="1:15" ht="15.75" thickBot="1" x14ac:dyDescent="0.3">
      <c r="A11" s="51"/>
      <c r="B11" s="51"/>
      <c r="C11" s="51"/>
      <c r="D11" s="51"/>
      <c r="E11" s="51"/>
      <c r="F11" s="3" t="s">
        <v>9</v>
      </c>
      <c r="G11" s="18" t="s">
        <v>9</v>
      </c>
      <c r="H11" s="18" t="s">
        <v>9</v>
      </c>
      <c r="I11" s="51"/>
      <c r="J11" s="51"/>
      <c r="K11" s="51"/>
      <c r="L11" s="51"/>
      <c r="M11" s="51"/>
    </row>
    <row r="12" spans="1:15" ht="15.75" thickBot="1" x14ac:dyDescent="0.3">
      <c r="A12" s="4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18">
        <v>7</v>
      </c>
      <c r="H12" s="18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9"/>
      <c r="O12" s="9"/>
    </row>
    <row r="13" spans="1:15" ht="64.5" thickBot="1" x14ac:dyDescent="0.3">
      <c r="A13" s="7">
        <v>1</v>
      </c>
      <c r="B13" s="3"/>
      <c r="C13" s="18" t="s">
        <v>22</v>
      </c>
      <c r="D13" s="6" t="s">
        <v>24</v>
      </c>
      <c r="E13" s="18">
        <v>1</v>
      </c>
      <c r="F13" s="15">
        <v>24300</v>
      </c>
      <c r="G13" s="15">
        <v>23000</v>
      </c>
      <c r="H13" s="15">
        <v>25000</v>
      </c>
      <c r="I13" s="5">
        <f t="shared" ref="I13" si="0">(SQRT(((SUM((POWER(F13-J13,2)),(POWER(G13-J13,2)),(POWER(H13-J13,2)),)/(COLUMNS(F13:H13)-1)))))/J13*100</f>
        <v>4.2111583257644067</v>
      </c>
      <c r="J13" s="5">
        <f t="shared" ref="J13" si="1">(F13+G13+H13)/3</f>
        <v>24100</v>
      </c>
      <c r="K13" s="5">
        <v>0</v>
      </c>
      <c r="L13" s="15">
        <f t="shared" ref="L13" si="2">E13*(J13+K13)</f>
        <v>24100</v>
      </c>
      <c r="M13" s="15">
        <f>L13</f>
        <v>24100</v>
      </c>
      <c r="N13" s="13"/>
    </row>
    <row r="14" spans="1:15" ht="15.75" thickBot="1" x14ac:dyDescent="0.3">
      <c r="F14" s="13"/>
      <c r="G14" s="13"/>
      <c r="H14" s="13"/>
      <c r="L14" s="16"/>
      <c r="M14" s="17">
        <f>SUM(M13:M13)</f>
        <v>24100</v>
      </c>
      <c r="N14" s="8"/>
      <c r="O14" s="10"/>
    </row>
    <row r="15" spans="1:15" x14ac:dyDescent="0.25">
      <c r="F15" s="13"/>
      <c r="G15" s="13"/>
      <c r="H15" s="13"/>
      <c r="L15" s="16"/>
      <c r="M15" s="19"/>
      <c r="N15" s="8"/>
      <c r="O15" s="10"/>
    </row>
    <row r="16" spans="1:15" ht="15.75" customHeight="1" x14ac:dyDescent="0.25">
      <c r="A16" s="47" t="s">
        <v>20</v>
      </c>
      <c r="B16" s="47"/>
      <c r="C16" s="47"/>
      <c r="D16" s="47"/>
      <c r="E16" s="47"/>
      <c r="F16" s="20">
        <f>M14</f>
        <v>24100</v>
      </c>
      <c r="G16" s="21" t="str">
        <f>SUBSTITUTE(SUBSTITUTE(PROPER(SUBSTITUTE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F16,0))&gt;6,ROMAN(MID(ROUNDDOWN(F16,0),1,LEN(ROUNDDOWN(F16,0))-6)+0)&amp;" миллионов "&amp;ROMAN(MID(ROUNDDOWN(F16,0),LEN(ROUNDDOWN(F16,0))-5,3)+0)&amp;" тысяч "&amp;ROMAN(MID(ROUNDDOWN(F16,0),LEN(ROUNDDOWN(F16,0))-2,3)+0)&amp;" рублей",IF(LEN(ROUNDDOWN(F16,0))&gt;3,ROMAN(MID(ROUNDDOWN(F16,0),1,LEN(ROUNDDOWN(F16,0))-3)+0)&amp;" тысяч "&amp;ROMAN(MID(ROUNDDOWN(F16,0),LEN(ROUNDDOWN(F16,0))-2,3)+0)&amp;" рублей",ROMAN(ROUNDDOWN(F16,0))&amp;"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"&amp;SUBSTITUTE(SUBSTITUTE(SUBSTITUTE(SUBSTITUTE(SUBSTITUTE(SUBSTITUTE(SUBSTITUTE(SUBSTITUTE(RIGHT(ROUND(F16*100,0),2)&amp;"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копеек")," ","Z")),"z"," "),"Z"," ")</f>
        <v>Двадцать четыре тысячи сто рублей 00 копеек</v>
      </c>
      <c r="L16" s="16"/>
      <c r="M16" s="19"/>
      <c r="N16" s="8"/>
      <c r="O16" s="10"/>
    </row>
    <row r="17" spans="1:15" x14ac:dyDescent="0.25">
      <c r="F17" s="13"/>
      <c r="G17" s="13"/>
      <c r="H17" s="13"/>
      <c r="L17" s="16"/>
      <c r="M17" s="19"/>
      <c r="N17" s="8"/>
      <c r="O17" s="10"/>
    </row>
    <row r="18" spans="1:15" ht="15.75" customHeight="1" x14ac:dyDescent="0.25">
      <c r="A18" s="47" t="s">
        <v>21</v>
      </c>
      <c r="B18" s="47"/>
      <c r="C18" s="47"/>
      <c r="D18" s="47"/>
      <c r="E18" s="47"/>
      <c r="F18" s="20">
        <f>G21</f>
        <v>23000</v>
      </c>
      <c r="G18" s="21" t="str">
        <f>SUBSTITUTE(SUBSTITUTE(PROPER(SUBSTITUTE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F18,0))&gt;6,ROMAN(MID(ROUNDDOWN(F18,0),1,LEN(ROUNDDOWN(F18,0))-6)+0)&amp;" миллионов "&amp;ROMAN(MID(ROUNDDOWN(F18,0),LEN(ROUNDDOWN(F18,0))-5,3)+0)&amp;" тысяч "&amp;ROMAN(MID(ROUNDDOWN(F18,0),LEN(ROUNDDOWN(F18,0))-2,3)+0)&amp;" рублей",IF(LEN(ROUNDDOWN(F18,0))&gt;3,ROMAN(MID(ROUNDDOWN(F18,0),1,LEN(ROUNDDOWN(F18,0))-3)+0)&amp;" тысяч "&amp;ROMAN(MID(ROUNDDOWN(F18,0),LEN(ROUNDDOWN(F18,0))-2,3)+0)&amp;" рублей",ROMAN(ROUNDDOWN(F18,0))&amp;"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"&amp;SUBSTITUTE(SUBSTITUTE(SUBSTITUTE(SUBSTITUTE(SUBSTITUTE(SUBSTITUTE(SUBSTITUTE(SUBSTITUTE(RIGHT(ROUND(F18*100,0),2)&amp;"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копеек")," ","Z")),"z"," "),"Z"," ")</f>
        <v>Двадцать три тысячи рублей 00 копеек</v>
      </c>
      <c r="L18" s="16"/>
      <c r="M18" s="19"/>
      <c r="N18" s="8"/>
      <c r="O18" s="10"/>
    </row>
    <row r="19" spans="1:15" ht="15.75" customHeight="1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8"/>
      <c r="O19" s="10"/>
    </row>
    <row r="20" spans="1:15" ht="33.75" customHeight="1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11"/>
      <c r="O20" s="12"/>
    </row>
    <row r="21" spans="1:15" x14ac:dyDescent="0.25">
      <c r="F21" s="13">
        <f>E$13*F13</f>
        <v>24300</v>
      </c>
      <c r="G21" s="13">
        <f>E13*G13</f>
        <v>23000</v>
      </c>
      <c r="H21" s="13">
        <f>E13*H13</f>
        <v>25000</v>
      </c>
    </row>
  </sheetData>
  <mergeCells count="17">
    <mergeCell ref="A1:M1"/>
    <mergeCell ref="M8:M11"/>
    <mergeCell ref="B8:B11"/>
    <mergeCell ref="C8:C11"/>
    <mergeCell ref="D8:D11"/>
    <mergeCell ref="E8:E11"/>
    <mergeCell ref="F8:L8"/>
    <mergeCell ref="F9:H9"/>
    <mergeCell ref="I9:I11"/>
    <mergeCell ref="L9:L11"/>
    <mergeCell ref="K9:K11"/>
    <mergeCell ref="A18:E18"/>
    <mergeCell ref="A16:E16"/>
    <mergeCell ref="A20:M20"/>
    <mergeCell ref="A8:A11"/>
    <mergeCell ref="J9:J11"/>
    <mergeCell ref="A19:M1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3"/>
  <sheetViews>
    <sheetView tabSelected="1" view="pageBreakPreview" zoomScaleNormal="100" zoomScaleSheetLayoutView="100" workbookViewId="0">
      <selection activeCell="T6" sqref="T6"/>
    </sheetView>
  </sheetViews>
  <sheetFormatPr defaultColWidth="9.140625" defaultRowHeight="12.75" x14ac:dyDescent="0.2"/>
  <cols>
    <col min="1" max="1" width="4.7109375" style="25" customWidth="1"/>
    <col min="2" max="2" width="29.7109375" style="25" customWidth="1"/>
    <col min="3" max="4" width="8.28515625" style="25" customWidth="1"/>
    <col min="5" max="5" width="15.85546875" style="25" customWidth="1"/>
    <col min="6" max="6" width="16.140625" style="25" customWidth="1"/>
    <col min="7" max="7" width="15.42578125" style="25" customWidth="1"/>
    <col min="8" max="8" width="6.5703125" style="25" hidden="1" customWidth="1"/>
    <col min="9" max="9" width="7.42578125" style="25" hidden="1" customWidth="1"/>
    <col min="10" max="10" width="10.5703125" style="25" hidden="1" customWidth="1"/>
    <col min="11" max="11" width="0.140625" style="25" customWidth="1"/>
    <col min="12" max="12" width="15.5703125" style="25" customWidth="1"/>
    <col min="13" max="13" width="12.28515625" style="25" customWidth="1"/>
    <col min="14" max="14" width="10.7109375" style="25" customWidth="1"/>
    <col min="15" max="15" width="22.7109375" style="25" customWidth="1"/>
    <col min="16" max="16" width="15.28515625" style="25" customWidth="1"/>
    <col min="17" max="17" width="16" style="25" customWidth="1"/>
    <col min="18" max="18" width="11.28515625" style="25" bestFit="1" customWidth="1"/>
    <col min="19" max="19" width="9.140625" style="25"/>
    <col min="20" max="20" width="10" style="25" bestFit="1" customWidth="1"/>
    <col min="21" max="16384" width="9.140625" style="25"/>
  </cols>
  <sheetData>
    <row r="1" spans="1:17" ht="15.75" x14ac:dyDescent="0.25">
      <c r="Q1" s="26"/>
    </row>
    <row r="2" spans="1:17" ht="15" customHeight="1" x14ac:dyDescent="0.25">
      <c r="N2" s="63"/>
      <c r="O2" s="64"/>
      <c r="P2" s="64"/>
      <c r="Q2" s="64"/>
    </row>
    <row r="3" spans="1:17" ht="15.75" x14ac:dyDescent="0.25">
      <c r="Q3" s="27"/>
    </row>
    <row r="4" spans="1:17" ht="42" customHeight="1" x14ac:dyDescent="0.2">
      <c r="A4" s="65" t="s">
        <v>28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39" customHeight="1" x14ac:dyDescent="0.2">
      <c r="A5" s="66" t="s">
        <v>29</v>
      </c>
      <c r="B5" s="66" t="s">
        <v>30</v>
      </c>
      <c r="C5" s="66" t="s">
        <v>31</v>
      </c>
      <c r="D5" s="66" t="s">
        <v>0</v>
      </c>
      <c r="E5" s="67" t="s">
        <v>32</v>
      </c>
      <c r="F5" s="67"/>
      <c r="G5" s="67"/>
      <c r="H5" s="67" t="s">
        <v>33</v>
      </c>
      <c r="I5" s="67"/>
      <c r="J5" s="67"/>
      <c r="K5" s="67" t="s">
        <v>34</v>
      </c>
      <c r="L5" s="68" t="s">
        <v>35</v>
      </c>
      <c r="M5" s="68"/>
      <c r="N5" s="68"/>
      <c r="O5" s="56" t="s">
        <v>36</v>
      </c>
      <c r="P5" s="56"/>
      <c r="Q5" s="56"/>
    </row>
    <row r="6" spans="1:17" ht="159.75" customHeight="1" x14ac:dyDescent="0.2">
      <c r="A6" s="66"/>
      <c r="B6" s="66"/>
      <c r="C6" s="66"/>
      <c r="D6" s="66"/>
      <c r="E6" s="28" t="s">
        <v>47</v>
      </c>
      <c r="F6" s="28" t="s">
        <v>27</v>
      </c>
      <c r="G6" s="28" t="s">
        <v>48</v>
      </c>
      <c r="H6" s="29" t="s">
        <v>37</v>
      </c>
      <c r="I6" s="29" t="s">
        <v>37</v>
      </c>
      <c r="J6" s="29" t="s">
        <v>37</v>
      </c>
      <c r="K6" s="67"/>
      <c r="L6" s="29" t="s">
        <v>38</v>
      </c>
      <c r="M6" s="29" t="s">
        <v>39</v>
      </c>
      <c r="N6" s="28" t="s">
        <v>40</v>
      </c>
      <c r="O6" s="30" t="s">
        <v>41</v>
      </c>
      <c r="P6" s="29" t="s">
        <v>42</v>
      </c>
      <c r="Q6" s="29" t="s">
        <v>43</v>
      </c>
    </row>
    <row r="7" spans="1:17" ht="76.5" x14ac:dyDescent="0.2">
      <c r="A7" s="31">
        <v>1</v>
      </c>
      <c r="B7" s="32" t="s">
        <v>46</v>
      </c>
      <c r="C7" s="33" t="s">
        <v>24</v>
      </c>
      <c r="D7" s="34">
        <v>1</v>
      </c>
      <c r="E7" s="45">
        <v>25650</v>
      </c>
      <c r="F7" s="45">
        <v>23000</v>
      </c>
      <c r="G7" s="45">
        <v>24300</v>
      </c>
      <c r="H7" s="29"/>
      <c r="I7" s="29"/>
      <c r="J7" s="29"/>
      <c r="K7" s="35"/>
      <c r="L7" s="36">
        <f t="shared" ref="L7" si="0">(E7+F7+G7)/3</f>
        <v>24316.666666666668</v>
      </c>
      <c r="M7" s="37">
        <f t="shared" ref="M7" si="1">SQRT(((SUM((POWER(E7-L7,2)),(POWER(F7-L7,2)),(POWER(G7-L7,2)))/(COLUMNS(E7:G7)-1))))</f>
        <v>1325.0786140200639</v>
      </c>
      <c r="N7" s="37">
        <f t="shared" ref="N7" si="2">M7/L7*100</f>
        <v>5.4492609212614003</v>
      </c>
      <c r="O7" s="38">
        <f>(D7*L7)</f>
        <v>24316.666666666668</v>
      </c>
      <c r="P7" s="37">
        <f>SUM(L7)</f>
        <v>24316.666666666668</v>
      </c>
      <c r="Q7" s="37">
        <f>SUM(O7)</f>
        <v>24316.666666666668</v>
      </c>
    </row>
    <row r="8" spans="1:17" ht="30" customHeight="1" x14ac:dyDescent="0.25">
      <c r="A8" s="57" t="s">
        <v>44</v>
      </c>
      <c r="B8" s="58"/>
      <c r="C8" s="58"/>
      <c r="D8" s="59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39">
        <f>SUM(Q7:Q7)</f>
        <v>24316.666666666668</v>
      </c>
    </row>
    <row r="9" spans="1:17" ht="15.75" x14ac:dyDescent="0.25">
      <c r="A9" s="61" t="s">
        <v>45</v>
      </c>
      <c r="B9" s="62"/>
      <c r="C9" s="62"/>
      <c r="D9" s="62"/>
      <c r="E9" s="62"/>
      <c r="F9" s="62"/>
      <c r="G9" s="62"/>
      <c r="H9" s="40"/>
      <c r="I9" s="40"/>
      <c r="J9" s="40"/>
      <c r="K9" s="40"/>
      <c r="L9" s="20">
        <f>Q8</f>
        <v>24316.666666666668</v>
      </c>
      <c r="M9" s="21" t="str">
        <f>SUBSTITUTE(SUBSTITUTE(PROPER(SUBSTITUTE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L9,0))&gt;6,ROMAN(MID(ROUNDDOWN(L9,0),1,LEN(ROUNDDOWN(L9,0))-6)+0)&amp;" миллионов "&amp;ROMAN(MID(ROUNDDOWN(L9,0),LEN(ROUNDDOWN(L9,0))-5,3)+0)&amp;" тысяч "&amp;ROMAN(MID(ROUNDDOWN(L9,0),LEN(ROUNDDOWN(L9,0))-2,3)+0)&amp;" рублей",IF(LEN(ROUNDDOWN(L9,0))&gt;3,ROMAN(MID(ROUNDDOWN(L9,0),1,LEN(ROUNDDOWN(L9,0))-3)+0)&amp;" тысяч "&amp;ROMAN(MID(ROUNDDOWN(L9,0),LEN(ROUNDDOWN(L9,0))-2,3)+0)&amp;" рублей",ROMAN(ROUNDDOWN(L9,0))&amp;"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"&amp;SUBSTITUTE(SUBSTITUTE(SUBSTITUTE(SUBSTITUTE(SUBSTITUTE(SUBSTITUTE(SUBSTITUTE(SUBSTITUTE(RIGHT(ROUND(L9*100,0),2)&amp;"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копеек")," ","Z")),"z"," "),"Z"," ")</f>
        <v>Двадцать четыре тысячи триста шестнадцать рублей 67 копеек</v>
      </c>
      <c r="N9" s="40"/>
      <c r="O9" s="40"/>
      <c r="P9" s="40"/>
      <c r="Q9" s="41"/>
    </row>
    <row r="10" spans="1:17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1:17" ht="15.75" x14ac:dyDescent="0.25">
      <c r="A11" s="42" t="s">
        <v>21</v>
      </c>
      <c r="B11" s="43"/>
      <c r="C11" s="43"/>
      <c r="D11" s="43"/>
      <c r="E11" s="43"/>
      <c r="F11" s="43"/>
      <c r="G11" s="43"/>
      <c r="H11" s="40"/>
      <c r="I11" s="40"/>
      <c r="J11" s="40"/>
      <c r="K11" s="40"/>
      <c r="L11" s="20">
        <f>F13</f>
        <v>23000</v>
      </c>
      <c r="M11" s="21" t="str">
        <f>SUBSTITUTE(SUBSTITUTE(PROPER(SUBSTITUTE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L11,0))&gt;6,ROMAN(MID(ROUNDDOWN(L11,0),1,LEN(ROUNDDOWN(L11,0))-6)+0)&amp;" миллионов "&amp;ROMAN(MID(ROUNDDOWN(L11,0),LEN(ROUNDDOWN(L11,0))-5,3)+0)&amp;" тысяч "&amp;ROMAN(MID(ROUNDDOWN(L11,0),LEN(ROUNDDOWN(L11,0))-2,3)+0)&amp;" рублей",IF(LEN(ROUNDDOWN(L11,0))&gt;3,ROMAN(MID(ROUNDDOWN(L11,0),1,LEN(ROUNDDOWN(L11,0))-3)+0)&amp;" тысяч "&amp;ROMAN(MID(ROUNDDOWN(L11,0),LEN(ROUNDDOWN(L11,0))-2,3)+0)&amp;" рублей",ROMAN(ROUNDDOWN(L11,0))&amp;"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"&amp;SUBSTITUTE(SUBSTITUTE(SUBSTITUTE(SUBSTITUTE(SUBSTITUTE(SUBSTITUTE(SUBSTITUTE(SUBSTITUTE(RIGHT(ROUND(L11*100,0),2)&amp;"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копеек")," ","Z")),"z"," "),"Z"," ")</f>
        <v>Двадцать три тысячи рублей 00 копеек</v>
      </c>
      <c r="N11" s="40"/>
      <c r="O11" s="40"/>
      <c r="P11" s="40"/>
      <c r="Q11" s="40"/>
    </row>
    <row r="13" spans="1:17" x14ac:dyDescent="0.2">
      <c r="B13" s="44"/>
      <c r="E13" s="46">
        <f>D7*E7</f>
        <v>25650</v>
      </c>
      <c r="F13" s="46">
        <f>D7*F7</f>
        <v>23000</v>
      </c>
      <c r="G13" s="46">
        <f>D7*G7</f>
        <v>24300</v>
      </c>
    </row>
  </sheetData>
  <autoFilter ref="G4:G7"/>
  <mergeCells count="14">
    <mergeCell ref="O5:Q5"/>
    <mergeCell ref="A8:C8"/>
    <mergeCell ref="D8:P8"/>
    <mergeCell ref="A9:G9"/>
    <mergeCell ref="N2:Q2"/>
    <mergeCell ref="A4:Q4"/>
    <mergeCell ref="A5:A6"/>
    <mergeCell ref="B5:B6"/>
    <mergeCell ref="C5:C6"/>
    <mergeCell ref="D5:D6"/>
    <mergeCell ref="E5:G5"/>
    <mergeCell ref="H5:J5"/>
    <mergeCell ref="K5:K6"/>
    <mergeCell ref="L5:N5"/>
  </mergeCells>
  <pageMargins left="0.5118110236220472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Перевозка Груза 2026</vt:lpstr>
      <vt:lpstr>НМЦК для ЕИС</vt:lpstr>
      <vt:lpstr>'Перевозка Груза 2026'!Заголовки_для_печати</vt:lpstr>
      <vt:lpstr>'НМЦК для ЕИС'!Область_печати</vt:lpstr>
      <vt:lpstr>'Перевозка Груза 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SaVa</dc:creator>
  <dc:description/>
  <cp:lastModifiedBy>Калинин Андрей Александрович</cp:lastModifiedBy>
  <cp:revision>1</cp:revision>
  <cp:lastPrinted>2025-01-20T10:04:27Z</cp:lastPrinted>
  <dcterms:created xsi:type="dcterms:W3CDTF">2014-01-15T18:15:09Z</dcterms:created>
  <dcterms:modified xsi:type="dcterms:W3CDTF">2026-06-18T10:12:13Z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