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harulidze_ng\Desktop\СИЗы  остаток\"/>
    </mc:Choice>
  </mc:AlternateContent>
  <bookViews>
    <workbookView xWindow="0" yWindow="0" windowWidth="28800" windowHeight="12435"/>
  </bookViews>
  <sheets>
    <sheet name="Расчет цены" sheetId="2" r:id="rId1"/>
  </sheets>
  <calcPr calcId="152511" refMode="R1C1"/>
</workbook>
</file>

<file path=xl/calcChain.xml><?xml version="1.0" encoding="utf-8"?>
<calcChain xmlns="http://schemas.openxmlformats.org/spreadsheetml/2006/main">
  <c r="W14" i="2" l="1"/>
  <c r="W15" i="2"/>
  <c r="W16" i="2"/>
  <c r="V14" i="2"/>
  <c r="I15" i="2"/>
  <c r="J15" i="2" s="1"/>
  <c r="K15" i="2" s="1"/>
  <c r="L15" i="2"/>
  <c r="M15" i="2" s="1"/>
  <c r="N15" i="2" s="1"/>
  <c r="O15" i="2" s="1"/>
  <c r="P15" i="2"/>
  <c r="T14" i="2"/>
  <c r="T17" i="2" s="1"/>
  <c r="T19" i="2" s="1"/>
  <c r="U17" i="2"/>
  <c r="G14" i="2"/>
  <c r="I14" i="2"/>
  <c r="J14" i="2" s="1"/>
  <c r="K14" i="2" s="1"/>
  <c r="L14" i="2"/>
  <c r="M14" i="2"/>
  <c r="N14" i="2" s="1"/>
  <c r="O14" i="2" s="1"/>
  <c r="P14" i="2"/>
  <c r="P16" i="2"/>
  <c r="I16" i="2"/>
  <c r="J16" i="2" s="1"/>
  <c r="K16" i="2" s="1"/>
  <c r="L16" i="2"/>
  <c r="M16" i="2" s="1"/>
  <c r="N16" i="2" s="1"/>
  <c r="O16" i="2" s="1"/>
  <c r="V8" i="2" l="1"/>
  <c r="V9" i="2"/>
  <c r="V10" i="2"/>
  <c r="V11" i="2"/>
  <c r="V12" i="2"/>
  <c r="U8" i="2"/>
  <c r="U9" i="2"/>
  <c r="U10" i="2"/>
  <c r="U11" i="2"/>
  <c r="U12" i="2"/>
  <c r="T8" i="2"/>
  <c r="T9" i="2"/>
  <c r="T10" i="2"/>
  <c r="T11" i="2"/>
  <c r="T12" i="2"/>
  <c r="U7" i="2"/>
  <c r="V7" i="2"/>
  <c r="T7" i="2"/>
  <c r="W13" i="2"/>
  <c r="W17" i="2" s="1"/>
  <c r="V13" i="2"/>
  <c r="T13" i="2"/>
  <c r="G13" i="2"/>
  <c r="L13" i="2" s="1"/>
  <c r="M13" i="2" s="1"/>
  <c r="N13" i="2" s="1"/>
  <c r="O13" i="2" s="1"/>
  <c r="I13" i="2"/>
  <c r="J13" i="2" s="1"/>
  <c r="K13" i="2" s="1"/>
  <c r="P13" i="2"/>
  <c r="V17" i="2" l="1"/>
  <c r="V19" i="2" s="1"/>
  <c r="W9" i="2"/>
  <c r="W10" i="2"/>
  <c r="W7" i="2"/>
  <c r="W12" i="2"/>
  <c r="U18" i="2"/>
  <c r="U19" i="2" s="1"/>
  <c r="W11" i="2"/>
  <c r="W8" i="2"/>
  <c r="P8" i="2"/>
  <c r="P9" i="2"/>
  <c r="P10" i="2"/>
  <c r="P11" i="2"/>
  <c r="P12" i="2"/>
  <c r="P7" i="2"/>
  <c r="P17" i="2" l="1"/>
  <c r="L8" i="2"/>
  <c r="M8" i="2" s="1"/>
  <c r="N8" i="2" s="1"/>
  <c r="O8" i="2" s="1"/>
  <c r="L9" i="2"/>
  <c r="M9" i="2" s="1"/>
  <c r="N9" i="2" s="1"/>
  <c r="O9" i="2" s="1"/>
  <c r="L10" i="2"/>
  <c r="M10" i="2" s="1"/>
  <c r="N10" i="2" s="1"/>
  <c r="O10" i="2" s="1"/>
  <c r="L11" i="2"/>
  <c r="M11" i="2" s="1"/>
  <c r="N11" i="2" s="1"/>
  <c r="O11" i="2" s="1"/>
  <c r="L12" i="2"/>
  <c r="M12" i="2" s="1"/>
  <c r="N12" i="2" s="1"/>
  <c r="O12" i="2" s="1"/>
  <c r="I8" i="2"/>
  <c r="J8" i="2" s="1"/>
  <c r="K8" i="2" s="1"/>
  <c r="I9" i="2"/>
  <c r="J9" i="2" s="1"/>
  <c r="K9" i="2" s="1"/>
  <c r="I10" i="2"/>
  <c r="J10" i="2" s="1"/>
  <c r="K10" i="2" s="1"/>
  <c r="I11" i="2"/>
  <c r="J11" i="2" s="1"/>
  <c r="K11" i="2" s="1"/>
  <c r="I12" i="2"/>
  <c r="J12" i="2" s="1"/>
  <c r="K12" i="2" s="1"/>
  <c r="I7" i="2" l="1"/>
  <c r="J7" i="2" l="1"/>
  <c r="K7" i="2" s="1"/>
  <c r="L7" i="2" l="1"/>
  <c r="M7" i="2" s="1"/>
  <c r="N7" i="2" s="1"/>
  <c r="O7" i="2" s="1"/>
</calcChain>
</file>

<file path=xl/sharedStrings.xml><?xml version="1.0" encoding="utf-8"?>
<sst xmlns="http://schemas.openxmlformats.org/spreadsheetml/2006/main" count="68" uniqueCount="45">
  <si>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</si>
  <si>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</si>
  <si>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</si>
  <si>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</si>
  <si>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</si>
  <si>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</si>
  <si>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</si>
  <si>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</si>
  <si>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</si>
  <si>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Источник информации о цене (руб./ед.изм.)</t>
  </si>
  <si>
    <t>Н(М)ЦК, контракта с учетом округления цены за единицу (руб.)</t>
  </si>
  <si>
    <t>Работник контрактной службы: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</si>
  <si>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</si>
  <si>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</si>
  <si>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 </t>
  </si>
  <si>
    <t>Характеристики объекта закупки</t>
  </si>
  <si>
    <t>Используемый метод определения НМЦК:</t>
  </si>
  <si>
    <t>Н(М)ЦК определяемая методом сопоставимых рыночных цен (анализа рынка)*</t>
  </si>
  <si>
    <t>В соответствии с Приложением № 1 к Извещению об осуществлении закупки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</si>
  <si>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</si>
  <si>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</si>
  <si>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ФИО: Сихарулидзе Н.Г.</t>
  </si>
  <si>
    <t>Должность: вед.специалист по закупкам</t>
  </si>
  <si>
    <t>Наименование товара</t>
  </si>
  <si>
    <t>Заказчик подтверждает, что:</t>
  </si>
  <si>
    <t>1. При расчете НМЦК на поставку товара использована информация в отношении показателей и стоимости не менее двух разных товарных знаков, а при отсутствии товарного знака - не менее двух разных производителей.</t>
  </si>
  <si>
    <t>2. Характеристика товара (условия оказания услуг, выполнения работ) используемые для расчета НМЦК соответствуют описанию объекта закупки.</t>
  </si>
  <si>
    <t>пара</t>
  </si>
  <si>
    <t xml:space="preserve">Обоснование начальной (максимальной) цены государственного контракта на поставку СИЗ для обеспечения государственных нужд ФКУЗ Ставропольский противочумный институт Роспотребнадзора                                                             </t>
  </si>
  <si>
    <t>шт</t>
  </si>
  <si>
    <t>Бахилы сверхпрочные, двойная резинка 40х14см 100мкм/10г</t>
  </si>
  <si>
    <t>Шапочка медицинская одноразовая нестерильная, тип "Шарлотта"</t>
  </si>
  <si>
    <t>Бахилы медицинские одноразовые п/эт</t>
  </si>
  <si>
    <t xml:space="preserve">иной метод </t>
  </si>
  <si>
    <t>Халат одноразовый белый на липучке  XXL 110 см, резинка, 25 г/м2, KLEVER или эквивалент</t>
  </si>
  <si>
    <t>Защитные очки РОСОМ33Н4 Эталон РС-20411 с непрямой вентиляцией или эквивалент</t>
  </si>
  <si>
    <t>Маска с эластичными петлями для чистых помещений Isopro™ (стерильная) или эквивалент</t>
  </si>
  <si>
    <t>кат</t>
  </si>
  <si>
    <t>секв</t>
  </si>
  <si>
    <t>воз</t>
  </si>
  <si>
    <t>Маска мединская одноразовая нестерильная трехслойная</t>
  </si>
  <si>
    <t>Коммерческое предложение №1 вх 5106, 5117</t>
  </si>
  <si>
    <t>Коммерческое предложение №2 вх 5105, 5118</t>
  </si>
  <si>
    <t>Коммерческое предложение №3 вх 5104, 5113</t>
  </si>
  <si>
    <t xml:space="preserve"> В соответствии с бюджетными ассигнованиями, выделенными Заказчику на 2025 год и в соответствии со ст. 72 Бюджетного кодекса Российской Федерации начальная (максимальная) цена контракта определена иным методом и составляет 84482,57 рублей. 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</si>
</sst>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Fill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top" wrapText="1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Alignment="1">
      <alignment horizontal="left" vertical="distributed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distributed" wrapText="1"/>
    </xf>
    <xf numFmtId="0" fontId="14" fillId="0" borderId="0" xfId="0" applyFont="1"/>
    <xf numFmtId="0" fontId="13" fillId="0" borderId="0" xfId="0" applyFont="1" applyAlignment="1">
      <alignment horizontal="left" vertical="distributed" wrapText="1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2" fontId="17" fillId="0" borderId="3" xfId="0" applyNumberFormat="1" applyFont="1" applyBorder="1" applyAlignment="1" applyProtection="1">
      <alignment horizontal="center" vertical="center" wrapText="1"/>
      <protection locked="0"/>
    </xf>
    <xf numFmtId="164" fontId="17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2" fontId="17" fillId="0" borderId="3" xfId="0" applyNumberFormat="1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distributed" wrapText="1"/>
    </xf>
    <xf numFmtId="0" fontId="20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21" fillId="0" borderId="0" xfId="0" applyNumberFormat="1" applyFont="1" applyBorder="1" applyAlignment="1">
      <alignment horizont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2" fontId="7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left" vertical="distributed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vertical="distributed" wrapText="1"/>
    </xf>
    <xf numFmtId="0" fontId="9" fillId="0" borderId="0" xfId="0" applyFont="1" applyAlignment="1">
      <alignment vertical="distributed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164" fontId="20" fillId="0" borderId="0" xfId="0" applyNumberFormat="1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center"/>
    </xf>
    <xf numFmtId="4" fontId="24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" fontId="22" fillId="3" borderId="3" xfId="2" applyNumberFormat="1" applyFont="1" applyBorder="1" applyAlignment="1">
      <alignment vertical="center"/>
    </xf>
    <xf numFmtId="3" fontId="17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/>
    <xf numFmtId="4" fontId="22" fillId="3" borderId="3" xfId="2" applyNumberFormat="1" applyFont="1" applyBorder="1"/>
    <xf numFmtId="2" fontId="0" fillId="0" borderId="0" xfId="0" applyNumberFormat="1" applyFont="1" applyAlignment="1">
      <alignment vertical="center"/>
    </xf>
    <xf numFmtId="4" fontId="23" fillId="4" borderId="3" xfId="3" applyNumberFormat="1" applyBorder="1"/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4" fontId="16" fillId="2" borderId="3" xfId="0" applyNumberFormat="1" applyFont="1" applyFill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Плохой" xfId="3" builtinId="27"/>
    <cellStyle name="Хороший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1228725</xdr:rowOff>
    </xdr:from>
    <xdr:to>
      <xdr:col>11</xdr:col>
      <xdr:colOff>19050</xdr:colOff>
      <xdr:row>5</xdr:row>
      <xdr:rowOff>1581150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236198</xdr:colOff>
      <xdr:row>5</xdr:row>
      <xdr:rowOff>1803749</xdr:rowOff>
    </xdr:from>
    <xdr:to>
      <xdr:col>11</xdr:col>
      <xdr:colOff>1722098</xdr:colOff>
      <xdr:row>6</xdr:row>
      <xdr:rowOff>4678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7448" y="3780908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375477</xdr:colOff>
      <xdr:row>5</xdr:row>
      <xdr:rowOff>1651704</xdr:rowOff>
    </xdr:from>
    <xdr:to>
      <xdr:col>11</xdr:col>
      <xdr:colOff>527877</xdr:colOff>
      <xdr:row>5</xdr:row>
      <xdr:rowOff>1880304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6727" y="3628863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topLeftCell="A9" zoomScale="71" zoomScaleNormal="71" zoomScaleSheetLayoutView="71" zoomScalePageLayoutView="73" workbookViewId="0">
      <selection activeCell="AB13" sqref="AB13"/>
    </sheetView>
  </sheetViews>
  <sheetFormatPr defaultRowHeight="15" x14ac:dyDescent="0.25"/>
  <cols>
    <col min="1" max="1" width="4.28515625" style="12" customWidth="1"/>
    <col min="2" max="2" width="40.7109375" style="28" customWidth="1"/>
    <col min="3" max="3" width="9.28515625" style="1" customWidth="1"/>
    <col min="4" max="4" width="8.28515625" style="12" customWidth="1"/>
    <col min="5" max="5" width="15.28515625" style="1" customWidth="1"/>
    <col min="6" max="6" width="15.140625" style="26" customWidth="1"/>
    <col min="7" max="7" width="14.5703125" style="28" customWidth="1"/>
    <col min="8" max="8" width="9.140625" style="1"/>
    <col min="9" max="9" width="18.140625" style="1" customWidth="1"/>
    <col min="10" max="11" width="15.42578125" style="1" customWidth="1"/>
    <col min="12" max="12" width="27.140625" style="1" customWidth="1"/>
    <col min="13" max="13" width="12" style="1" customWidth="1"/>
    <col min="14" max="14" width="14.5703125" style="1" customWidth="1"/>
    <col min="15" max="15" width="16.140625" style="1" customWidth="1"/>
    <col min="16" max="16" width="13.42578125" style="1" customWidth="1"/>
    <col min="17" max="17" width="7.5703125" style="1" customWidth="1"/>
    <col min="18" max="18" width="6.7109375" style="1" customWidth="1"/>
    <col min="19" max="19" width="7.7109375" style="1" customWidth="1"/>
    <col min="20" max="20" width="10.28515625" style="1" customWidth="1"/>
    <col min="21" max="21" width="8.85546875" style="1" customWidth="1"/>
    <col min="22" max="22" width="12.140625" style="1" customWidth="1"/>
    <col min="23" max="23" width="11" style="1" customWidth="1"/>
    <col min="24" max="16384" width="9.140625" style="1"/>
  </cols>
  <sheetData>
    <row r="1" spans="1:28" ht="28.5" customHeight="1" x14ac:dyDescent="0.3">
      <c r="C1" s="4"/>
      <c r="E1" s="4"/>
      <c r="H1" s="4"/>
      <c r="I1" s="4"/>
      <c r="J1" s="4"/>
      <c r="K1" s="4"/>
      <c r="L1" s="65"/>
      <c r="M1" s="66"/>
      <c r="N1" s="66"/>
      <c r="O1" s="66"/>
      <c r="P1" s="10"/>
      <c r="Q1" s="10"/>
    </row>
    <row r="2" spans="1:28" s="4" customFormat="1" ht="28.5" customHeight="1" x14ac:dyDescent="0.3">
      <c r="A2" s="76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17"/>
      <c r="Q2" s="17"/>
    </row>
    <row r="3" spans="1:28" s="4" customFormat="1" ht="25.5" customHeight="1" x14ac:dyDescent="0.3">
      <c r="A3" s="24"/>
      <c r="B3" s="33" t="s">
        <v>15</v>
      </c>
      <c r="C3" s="72" t="s">
        <v>18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4"/>
      <c r="P3" s="18"/>
      <c r="Q3" s="18"/>
    </row>
    <row r="4" spans="1:28" s="4" customFormat="1" ht="27.75" customHeight="1" x14ac:dyDescent="0.3">
      <c r="A4" s="25"/>
      <c r="B4" s="34" t="s">
        <v>16</v>
      </c>
      <c r="C4" s="75" t="s">
        <v>33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9"/>
      <c r="Q4" s="19"/>
    </row>
    <row r="5" spans="1:28" ht="46.5" customHeight="1" x14ac:dyDescent="0.2">
      <c r="A5" s="69" t="s">
        <v>0</v>
      </c>
      <c r="B5" s="70" t="s">
        <v>23</v>
      </c>
      <c r="C5" s="59" t="s">
        <v>1</v>
      </c>
      <c r="D5" s="59" t="s">
        <v>2</v>
      </c>
      <c r="E5" s="61" t="s">
        <v>9</v>
      </c>
      <c r="F5" s="62"/>
      <c r="G5" s="63"/>
      <c r="H5" s="36"/>
      <c r="I5" s="71" t="s">
        <v>12</v>
      </c>
      <c r="J5" s="71"/>
      <c r="K5" s="71"/>
      <c r="L5" s="64" t="s">
        <v>17</v>
      </c>
      <c r="M5" s="64"/>
      <c r="N5" s="64"/>
      <c r="O5" s="64"/>
      <c r="P5" s="20"/>
      <c r="Q5" s="20"/>
    </row>
    <row r="6" spans="1:28" ht="178.5" customHeight="1" x14ac:dyDescent="0.25">
      <c r="A6" s="69"/>
      <c r="B6" s="59"/>
      <c r="C6" s="60"/>
      <c r="D6" s="60"/>
      <c r="E6" s="6" t="s">
        <v>41</v>
      </c>
      <c r="F6" s="6" t="s">
        <v>42</v>
      </c>
      <c r="G6" s="6" t="s">
        <v>43</v>
      </c>
      <c r="H6" s="6" t="s">
        <v>5</v>
      </c>
      <c r="I6" s="6" t="s">
        <v>4</v>
      </c>
      <c r="J6" s="6" t="s">
        <v>3</v>
      </c>
      <c r="K6" s="37" t="s">
        <v>19</v>
      </c>
      <c r="L6" s="38" t="s">
        <v>20</v>
      </c>
      <c r="M6" s="6" t="s">
        <v>7</v>
      </c>
      <c r="N6" s="6" t="s">
        <v>8</v>
      </c>
      <c r="O6" s="6" t="s">
        <v>10</v>
      </c>
      <c r="P6" s="21"/>
      <c r="Q6" s="52" t="s">
        <v>37</v>
      </c>
      <c r="R6" s="53" t="s">
        <v>38</v>
      </c>
      <c r="S6" s="53" t="s">
        <v>39</v>
      </c>
      <c r="T6" s="52" t="s">
        <v>37</v>
      </c>
      <c r="U6" s="53" t="s">
        <v>38</v>
      </c>
      <c r="V6" s="53" t="s">
        <v>39</v>
      </c>
      <c r="W6" s="54"/>
    </row>
    <row r="7" spans="1:28" ht="34.5" customHeight="1" x14ac:dyDescent="0.25">
      <c r="A7" s="46">
        <v>1</v>
      </c>
      <c r="B7" s="44" t="s">
        <v>31</v>
      </c>
      <c r="C7" s="46" t="s">
        <v>29</v>
      </c>
      <c r="D7" s="40">
        <v>2755</v>
      </c>
      <c r="E7" s="41">
        <v>4</v>
      </c>
      <c r="F7" s="41">
        <v>4</v>
      </c>
      <c r="G7" s="41">
        <v>4.59</v>
      </c>
      <c r="H7" s="22" t="s">
        <v>6</v>
      </c>
      <c r="I7" s="23">
        <f>AVERAGE(E7:G7)</f>
        <v>4.1966666666666663</v>
      </c>
      <c r="J7" s="32">
        <f>SQRT(((SUM((POWER(G7-I7,2)),(POWER(F7-I7,2)),(POWER(E7-I7,2)))/(COLUMNS(E7:G7)-1))))</f>
        <v>0.3406366588218791</v>
      </c>
      <c r="K7" s="32">
        <f>J7/I7*100</f>
        <v>8.1168385739923536</v>
      </c>
      <c r="L7" s="23">
        <f t="shared" ref="L7:L12" si="0">((D7/3)*(SUM(E7:G7)))</f>
        <v>11561.816666666668</v>
      </c>
      <c r="M7" s="23">
        <f t="shared" ref="M7:M12" si="1">L7/D7</f>
        <v>4.1966666666666672</v>
      </c>
      <c r="N7" s="30">
        <f t="shared" ref="N7:N12" si="2">ROUNDDOWN(M7,2)</f>
        <v>4.1900000000000004</v>
      </c>
      <c r="O7" s="30">
        <f t="shared" ref="O7:O12" si="3">N7*D7</f>
        <v>11543.45</v>
      </c>
      <c r="P7" s="43">
        <f>D7*E7</f>
        <v>11020</v>
      </c>
      <c r="Q7" s="79">
        <v>12</v>
      </c>
      <c r="R7" s="79">
        <v>0</v>
      </c>
      <c r="S7" s="79">
        <v>2743</v>
      </c>
      <c r="T7" s="80">
        <f>Q7*E7</f>
        <v>48</v>
      </c>
      <c r="U7" s="81">
        <f>E7*R7</f>
        <v>0</v>
      </c>
      <c r="V7" s="81">
        <f>E7*S7</f>
        <v>10972</v>
      </c>
      <c r="W7" s="82">
        <f t="shared" ref="W7:W16" si="4">SUM(T7:V7)</f>
        <v>11020</v>
      </c>
    </row>
    <row r="8" spans="1:28" ht="55.5" customHeight="1" x14ac:dyDescent="0.25">
      <c r="A8" s="46">
        <v>2</v>
      </c>
      <c r="B8" s="44" t="s">
        <v>34</v>
      </c>
      <c r="C8" s="46" t="s">
        <v>29</v>
      </c>
      <c r="D8" s="40">
        <v>10</v>
      </c>
      <c r="E8" s="41">
        <v>77</v>
      </c>
      <c r="F8" s="41">
        <v>79</v>
      </c>
      <c r="G8" s="41">
        <v>81</v>
      </c>
      <c r="H8" s="22" t="s">
        <v>6</v>
      </c>
      <c r="I8" s="23">
        <f t="shared" ref="I8:I12" si="5">AVERAGE(E8:G8)</f>
        <v>79</v>
      </c>
      <c r="J8" s="32">
        <f t="shared" ref="J8:J12" si="6">SQRT(((SUM((POWER(G8-I8,2)),(POWER(F8-I8,2)),(POWER(E8-I8,2)))/(COLUMNS(E8:G8)-1))))</f>
        <v>2</v>
      </c>
      <c r="K8" s="32">
        <f t="shared" ref="K8:K12" si="7">J8/I8*100</f>
        <v>2.5316455696202533</v>
      </c>
      <c r="L8" s="23">
        <f t="shared" si="0"/>
        <v>790</v>
      </c>
      <c r="M8" s="23">
        <f t="shared" si="1"/>
        <v>79</v>
      </c>
      <c r="N8" s="30">
        <f t="shared" si="2"/>
        <v>79</v>
      </c>
      <c r="O8" s="30">
        <f t="shared" si="3"/>
        <v>790</v>
      </c>
      <c r="P8" s="43">
        <f t="shared" ref="P8:P12" si="8">D8*E8</f>
        <v>770</v>
      </c>
      <c r="Q8" s="83">
        <v>0</v>
      </c>
      <c r="R8" s="83">
        <v>0</v>
      </c>
      <c r="S8" s="79">
        <v>10</v>
      </c>
      <c r="T8" s="80">
        <f>Q8*E8</f>
        <v>0</v>
      </c>
      <c r="U8" s="81">
        <f t="shared" ref="U8:U12" si="9">E8*R8</f>
        <v>0</v>
      </c>
      <c r="V8" s="81">
        <f t="shared" ref="V8:V12" si="10">E8*S8</f>
        <v>770</v>
      </c>
      <c r="W8" s="82">
        <f t="shared" si="4"/>
        <v>770</v>
      </c>
    </row>
    <row r="9" spans="1:28" ht="28.5" customHeight="1" x14ac:dyDescent="0.25">
      <c r="A9" s="46">
        <v>3</v>
      </c>
      <c r="B9" s="45" t="s">
        <v>32</v>
      </c>
      <c r="C9" s="46" t="s">
        <v>27</v>
      </c>
      <c r="D9" s="40">
        <v>900</v>
      </c>
      <c r="E9" s="41">
        <v>4</v>
      </c>
      <c r="F9" s="41">
        <v>4.0999999999999996</v>
      </c>
      <c r="G9" s="41">
        <v>4.18</v>
      </c>
      <c r="H9" s="22" t="s">
        <v>6</v>
      </c>
      <c r="I9" s="23">
        <f t="shared" si="5"/>
        <v>4.0933333333333328</v>
      </c>
      <c r="J9" s="32">
        <f t="shared" si="6"/>
        <v>9.0184995056457731E-2</v>
      </c>
      <c r="K9" s="32">
        <f t="shared" si="7"/>
        <v>2.2032164916072738</v>
      </c>
      <c r="L9" s="23">
        <f t="shared" si="0"/>
        <v>3684</v>
      </c>
      <c r="M9" s="23">
        <f t="shared" si="1"/>
        <v>4.0933333333333337</v>
      </c>
      <c r="N9" s="30">
        <f t="shared" si="2"/>
        <v>4.09</v>
      </c>
      <c r="O9" s="30">
        <f t="shared" si="3"/>
        <v>3681</v>
      </c>
      <c r="P9" s="43">
        <f t="shared" si="8"/>
        <v>3600</v>
      </c>
      <c r="Q9" s="83">
        <v>0</v>
      </c>
      <c r="R9" s="83">
        <v>0</v>
      </c>
      <c r="S9" s="79">
        <v>900</v>
      </c>
      <c r="T9" s="80">
        <f t="shared" ref="T9:T12" si="11">Q9*E9</f>
        <v>0</v>
      </c>
      <c r="U9" s="81">
        <f t="shared" si="9"/>
        <v>0</v>
      </c>
      <c r="V9" s="81">
        <f t="shared" si="10"/>
        <v>3600</v>
      </c>
      <c r="W9" s="82">
        <f t="shared" si="4"/>
        <v>3600</v>
      </c>
    </row>
    <row r="10" spans="1:28" ht="34.5" customHeight="1" x14ac:dyDescent="0.25">
      <c r="A10" s="46">
        <v>4</v>
      </c>
      <c r="B10" s="44" t="s">
        <v>30</v>
      </c>
      <c r="C10" s="46" t="s">
        <v>27</v>
      </c>
      <c r="D10" s="40">
        <v>3500</v>
      </c>
      <c r="E10" s="41">
        <v>9</v>
      </c>
      <c r="F10" s="41">
        <v>9</v>
      </c>
      <c r="G10" s="41">
        <v>9.5399999999999991</v>
      </c>
      <c r="H10" s="22" t="s">
        <v>6</v>
      </c>
      <c r="I10" s="23">
        <f t="shared" si="5"/>
        <v>9.18</v>
      </c>
      <c r="J10" s="32">
        <f t="shared" si="6"/>
        <v>0.31176914536239742</v>
      </c>
      <c r="K10" s="32">
        <f t="shared" si="7"/>
        <v>3.3961780540566164</v>
      </c>
      <c r="L10" s="23">
        <f t="shared" si="0"/>
        <v>32130</v>
      </c>
      <c r="M10" s="23">
        <f t="shared" si="1"/>
        <v>9.18</v>
      </c>
      <c r="N10" s="30">
        <f t="shared" si="2"/>
        <v>9.18</v>
      </c>
      <c r="O10" s="30">
        <f t="shared" si="3"/>
        <v>32130</v>
      </c>
      <c r="P10" s="43">
        <f t="shared" si="8"/>
        <v>31500</v>
      </c>
      <c r="Q10" s="83">
        <v>0</v>
      </c>
      <c r="R10" s="83">
        <v>0</v>
      </c>
      <c r="S10" s="79">
        <v>3500</v>
      </c>
      <c r="T10" s="80">
        <f t="shared" si="11"/>
        <v>0</v>
      </c>
      <c r="U10" s="81">
        <f t="shared" si="9"/>
        <v>0</v>
      </c>
      <c r="V10" s="81">
        <f t="shared" si="10"/>
        <v>31500</v>
      </c>
      <c r="W10" s="82">
        <f t="shared" si="4"/>
        <v>31500</v>
      </c>
    </row>
    <row r="11" spans="1:28" ht="32.25" customHeight="1" x14ac:dyDescent="0.25">
      <c r="A11" s="46">
        <v>5</v>
      </c>
      <c r="B11" s="44" t="s">
        <v>40</v>
      </c>
      <c r="C11" s="46" t="s">
        <v>29</v>
      </c>
      <c r="D11" s="40">
        <v>2000</v>
      </c>
      <c r="E11" s="41">
        <v>4</v>
      </c>
      <c r="F11" s="41">
        <v>4.0999999999999996</v>
      </c>
      <c r="G11" s="41">
        <v>4.18</v>
      </c>
      <c r="H11" s="22" t="s">
        <v>6</v>
      </c>
      <c r="I11" s="23">
        <f t="shared" si="5"/>
        <v>4.0933333333333328</v>
      </c>
      <c r="J11" s="32">
        <f t="shared" si="6"/>
        <v>9.0184995056457731E-2</v>
      </c>
      <c r="K11" s="32">
        <f t="shared" si="7"/>
        <v>2.2032164916072738</v>
      </c>
      <c r="L11" s="23">
        <f t="shared" si="0"/>
        <v>8186.6666666666661</v>
      </c>
      <c r="M11" s="23">
        <f t="shared" si="1"/>
        <v>4.0933333333333328</v>
      </c>
      <c r="N11" s="30">
        <f t="shared" si="2"/>
        <v>4.09</v>
      </c>
      <c r="O11" s="30">
        <f t="shared" si="3"/>
        <v>8180</v>
      </c>
      <c r="P11" s="43">
        <f t="shared" si="8"/>
        <v>8000</v>
      </c>
      <c r="Q11" s="83">
        <v>0</v>
      </c>
      <c r="R11" s="83">
        <v>0</v>
      </c>
      <c r="S11" s="79">
        <v>2000</v>
      </c>
      <c r="T11" s="80">
        <f t="shared" si="11"/>
        <v>0</v>
      </c>
      <c r="U11" s="81">
        <f t="shared" si="9"/>
        <v>0</v>
      </c>
      <c r="V11" s="81">
        <f t="shared" si="10"/>
        <v>8000</v>
      </c>
      <c r="W11" s="82">
        <f t="shared" si="4"/>
        <v>8000</v>
      </c>
    </row>
    <row r="12" spans="1:28" ht="54" customHeight="1" x14ac:dyDescent="0.25">
      <c r="A12" s="46">
        <v>6</v>
      </c>
      <c r="B12" s="44" t="s">
        <v>35</v>
      </c>
      <c r="C12" s="46" t="s">
        <v>29</v>
      </c>
      <c r="D12" s="40">
        <v>33</v>
      </c>
      <c r="E12" s="41">
        <v>306</v>
      </c>
      <c r="F12" s="41">
        <v>315</v>
      </c>
      <c r="G12" s="41">
        <v>324</v>
      </c>
      <c r="H12" s="22" t="s">
        <v>6</v>
      </c>
      <c r="I12" s="23">
        <f t="shared" si="5"/>
        <v>315</v>
      </c>
      <c r="J12" s="32">
        <f t="shared" si="6"/>
        <v>9</v>
      </c>
      <c r="K12" s="32">
        <f t="shared" si="7"/>
        <v>2.8571428571428572</v>
      </c>
      <c r="L12" s="23">
        <f t="shared" si="0"/>
        <v>10395</v>
      </c>
      <c r="M12" s="23">
        <f t="shared" si="1"/>
        <v>315</v>
      </c>
      <c r="N12" s="30">
        <f t="shared" si="2"/>
        <v>315</v>
      </c>
      <c r="O12" s="30">
        <f t="shared" si="3"/>
        <v>10395</v>
      </c>
      <c r="P12" s="43">
        <f t="shared" si="8"/>
        <v>10098</v>
      </c>
      <c r="Q12" s="83">
        <v>0</v>
      </c>
      <c r="R12" s="83">
        <v>0</v>
      </c>
      <c r="S12" s="79">
        <v>33</v>
      </c>
      <c r="T12" s="80">
        <f t="shared" si="11"/>
        <v>0</v>
      </c>
      <c r="U12" s="81">
        <f t="shared" si="9"/>
        <v>0</v>
      </c>
      <c r="V12" s="81">
        <f t="shared" si="10"/>
        <v>10098</v>
      </c>
      <c r="W12" s="82">
        <f t="shared" si="4"/>
        <v>10098</v>
      </c>
    </row>
    <row r="13" spans="1:28" ht="51.75" customHeight="1" x14ac:dyDescent="0.25">
      <c r="A13" s="46">
        <v>7</v>
      </c>
      <c r="B13" s="47" t="s">
        <v>36</v>
      </c>
      <c r="C13" s="48" t="s">
        <v>29</v>
      </c>
      <c r="D13" s="49">
        <v>299</v>
      </c>
      <c r="E13" s="50">
        <v>65</v>
      </c>
      <c r="F13" s="41">
        <v>67</v>
      </c>
      <c r="G13" s="41">
        <f>1500/20</f>
        <v>75</v>
      </c>
      <c r="H13" s="22" t="s">
        <v>6</v>
      </c>
      <c r="I13" s="23">
        <f t="shared" ref="I13:I14" si="12">AVERAGE(E13:G13)</f>
        <v>69</v>
      </c>
      <c r="J13" s="32">
        <f t="shared" ref="J13:J14" si="13">SQRT(((SUM((POWER(G13-I13,2)),(POWER(F13-I13,2)),(POWER(E13-I13,2)))/(COLUMNS(E13:G13)-1))))</f>
        <v>5.2915026221291814</v>
      </c>
      <c r="K13" s="32">
        <f t="shared" ref="K13:K14" si="14">J13/I13*100</f>
        <v>7.6688443798973642</v>
      </c>
      <c r="L13" s="23">
        <f t="shared" ref="L13:L14" si="15">((D13/3)*(SUM(E13:G13)))</f>
        <v>20631</v>
      </c>
      <c r="M13" s="23">
        <f t="shared" ref="M13:M14" si="16">L13/D13</f>
        <v>69</v>
      </c>
      <c r="N13" s="30">
        <f t="shared" ref="N13:N14" si="17">ROUNDDOWN(M13,2)</f>
        <v>69</v>
      </c>
      <c r="O13" s="30">
        <f t="shared" ref="O13:O14" si="18">N13*D13</f>
        <v>20631</v>
      </c>
      <c r="P13" s="43">
        <f t="shared" ref="P13:P16" si="19">D13*E13</f>
        <v>19435</v>
      </c>
      <c r="Q13" s="84">
        <v>16</v>
      </c>
      <c r="R13" s="84">
        <v>0</v>
      </c>
      <c r="S13" s="84">
        <v>283</v>
      </c>
      <c r="T13" s="81">
        <f>E13*Q13</f>
        <v>1040</v>
      </c>
      <c r="U13" s="81">
        <v>0</v>
      </c>
      <c r="V13" s="81">
        <f>E13*S13</f>
        <v>18395</v>
      </c>
      <c r="W13" s="82">
        <f t="shared" si="4"/>
        <v>19435</v>
      </c>
      <c r="X13" s="42"/>
    </row>
    <row r="14" spans="1:28" ht="51.75" customHeight="1" x14ac:dyDescent="0.25">
      <c r="A14" s="46">
        <v>8</v>
      </c>
      <c r="B14" s="47" t="s">
        <v>36</v>
      </c>
      <c r="C14" s="48" t="s">
        <v>29</v>
      </c>
      <c r="D14" s="89">
        <v>1</v>
      </c>
      <c r="E14" s="90">
        <v>57.79</v>
      </c>
      <c r="F14" s="41">
        <v>68</v>
      </c>
      <c r="G14" s="41">
        <f>1500/20</f>
        <v>75</v>
      </c>
      <c r="H14" s="22" t="s">
        <v>6</v>
      </c>
      <c r="I14" s="23">
        <f t="shared" si="12"/>
        <v>66.929999999999993</v>
      </c>
      <c r="J14" s="32">
        <f t="shared" si="13"/>
        <v>8.654750140818626</v>
      </c>
      <c r="K14" s="32">
        <f t="shared" si="14"/>
        <v>12.931047573313354</v>
      </c>
      <c r="L14" s="23">
        <f t="shared" si="15"/>
        <v>66.929999999999993</v>
      </c>
      <c r="M14" s="23">
        <f t="shared" si="16"/>
        <v>66.929999999999993</v>
      </c>
      <c r="N14" s="30">
        <f t="shared" si="17"/>
        <v>66.930000000000007</v>
      </c>
      <c r="O14" s="30">
        <f t="shared" si="18"/>
        <v>66.930000000000007</v>
      </c>
      <c r="P14" s="43">
        <f t="shared" ref="P14:P15" si="20">D14*E14</f>
        <v>57.79</v>
      </c>
      <c r="Q14" s="84">
        <v>0</v>
      </c>
      <c r="R14" s="84">
        <v>1</v>
      </c>
      <c r="S14" s="84">
        <v>0</v>
      </c>
      <c r="T14" s="85">
        <f>E14*Q14</f>
        <v>0</v>
      </c>
      <c r="U14" s="81">
        <v>57.79</v>
      </c>
      <c r="V14" s="85">
        <f t="shared" ref="U14:W14" si="21">G14*S14</f>
        <v>0</v>
      </c>
      <c r="W14" s="82">
        <f t="shared" si="4"/>
        <v>57.79</v>
      </c>
      <c r="X14" s="42"/>
    </row>
    <row r="15" spans="1:28" ht="51.75" customHeight="1" x14ac:dyDescent="0.25">
      <c r="A15" s="46">
        <v>9</v>
      </c>
      <c r="B15" s="47" t="s">
        <v>31</v>
      </c>
      <c r="C15" s="48" t="s">
        <v>29</v>
      </c>
      <c r="D15" s="89">
        <v>1</v>
      </c>
      <c r="E15" s="90">
        <v>0.8</v>
      </c>
      <c r="F15" s="41">
        <v>4</v>
      </c>
      <c r="G15" s="41">
        <v>4.59</v>
      </c>
      <c r="H15" s="22" t="s">
        <v>6</v>
      </c>
      <c r="I15" s="23">
        <f t="shared" ref="I15" si="22">AVERAGE(E15:G15)</f>
        <v>3.1300000000000003</v>
      </c>
      <c r="J15" s="32">
        <f t="shared" ref="J15" si="23">SQRT(((SUM((POWER(G15-I15,2)),(POWER(F15-I15,2)),(POWER(E15-I15,2)))/(COLUMNS(E15:G15)-1))))</f>
        <v>2.0392890918160669</v>
      </c>
      <c r="K15" s="32">
        <f t="shared" ref="K15" si="24">J15/I15*100</f>
        <v>65.153006128308846</v>
      </c>
      <c r="L15" s="23">
        <f t="shared" ref="L15" si="25">((D15/3)*(SUM(E15:G15)))</f>
        <v>3.13</v>
      </c>
      <c r="M15" s="23">
        <f t="shared" ref="M15" si="26">L15/D15</f>
        <v>3.13</v>
      </c>
      <c r="N15" s="30">
        <f t="shared" ref="N15" si="27">ROUNDDOWN(M15,2)</f>
        <v>3.13</v>
      </c>
      <c r="O15" s="30">
        <f t="shared" ref="O15" si="28">N15*D15</f>
        <v>3.13</v>
      </c>
      <c r="P15" s="43">
        <f t="shared" si="20"/>
        <v>0.8</v>
      </c>
      <c r="Q15" s="84">
        <v>0</v>
      </c>
      <c r="R15" s="84">
        <v>0</v>
      </c>
      <c r="S15" s="84">
        <v>1</v>
      </c>
      <c r="T15" s="85">
        <v>0</v>
      </c>
      <c r="U15" s="85">
        <v>0</v>
      </c>
      <c r="V15" s="85">
        <v>0.8</v>
      </c>
      <c r="W15" s="82">
        <f t="shared" si="4"/>
        <v>0.8</v>
      </c>
      <c r="X15" s="42"/>
    </row>
    <row r="16" spans="1:28" ht="43.5" customHeight="1" x14ac:dyDescent="0.25">
      <c r="A16" s="31">
        <v>10</v>
      </c>
      <c r="B16" s="45" t="s">
        <v>32</v>
      </c>
      <c r="C16" s="48" t="s">
        <v>29</v>
      </c>
      <c r="D16" s="89">
        <v>1</v>
      </c>
      <c r="E16" s="90">
        <v>0.98</v>
      </c>
      <c r="F16" s="41">
        <v>4.0999999999999996</v>
      </c>
      <c r="G16" s="41">
        <v>4.18</v>
      </c>
      <c r="H16" s="22" t="s">
        <v>6</v>
      </c>
      <c r="I16" s="23">
        <f t="shared" ref="I16" si="29">AVERAGE(E16:G16)</f>
        <v>3.0866666666666664</v>
      </c>
      <c r="J16" s="32">
        <f t="shared" ref="J16" si="30">SQRT(((SUM((POWER(G16-I16,2)),(POWER(F16-I16,2)),(POWER(E16-I16,2)))/(COLUMNS(E16:G16)-1))))</f>
        <v>1.8248652918320662</v>
      </c>
      <c r="K16" s="32">
        <f t="shared" ref="K16" si="31">J16/I16*100</f>
        <v>59.120905782896315</v>
      </c>
      <c r="L16" s="23">
        <f t="shared" ref="L16" si="32">((D16/3)*(SUM(E16:G16)))</f>
        <v>3.0866666666666664</v>
      </c>
      <c r="M16" s="23">
        <f t="shared" ref="M16" si="33">L16/D16</f>
        <v>3.0866666666666664</v>
      </c>
      <c r="N16" s="30">
        <f t="shared" ref="N16" si="34">ROUNDDOWN(M16,2)</f>
        <v>3.08</v>
      </c>
      <c r="O16" s="30">
        <f t="shared" ref="O16" si="35">N16*D16</f>
        <v>3.08</v>
      </c>
      <c r="P16" s="43">
        <f t="shared" si="19"/>
        <v>0.98</v>
      </c>
      <c r="Q16" s="84">
        <v>1</v>
      </c>
      <c r="R16" s="84">
        <v>0</v>
      </c>
      <c r="S16" s="84">
        <v>0</v>
      </c>
      <c r="T16" s="85">
        <v>0.98</v>
      </c>
      <c r="U16" s="85">
        <v>0</v>
      </c>
      <c r="V16" s="85">
        <v>0</v>
      </c>
      <c r="W16" s="82">
        <f t="shared" si="4"/>
        <v>0.98</v>
      </c>
      <c r="X16" s="42"/>
      <c r="AB16" s="42"/>
    </row>
    <row r="17" spans="1:23" s="2" customFormat="1" ht="48" customHeight="1" x14ac:dyDescent="0.25">
      <c r="A17" s="78" t="s">
        <v>44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87">
        <f>SUM(P7:P16)</f>
        <v>84482.569999999992</v>
      </c>
      <c r="Q17" s="55"/>
      <c r="R17" s="56"/>
      <c r="S17" s="56"/>
      <c r="T17" s="88">
        <f>SUM(T7:T16)</f>
        <v>1088.98</v>
      </c>
      <c r="U17" s="88">
        <f>SUM(U7:U16)</f>
        <v>57.79</v>
      </c>
      <c r="V17" s="88">
        <f>SUM(V7:V16)</f>
        <v>83335.8</v>
      </c>
      <c r="W17" s="86">
        <f>SUM(W7:W16)</f>
        <v>84482.569999999992</v>
      </c>
    </row>
    <row r="18" spans="1:23" s="2" customFormat="1" ht="31.5" customHeight="1" x14ac:dyDescent="0.25">
      <c r="A18" s="67" t="s">
        <v>14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11"/>
      <c r="Q18" s="11"/>
      <c r="T18" s="51">
        <v>1088.98</v>
      </c>
      <c r="U18" s="51">
        <f>U17-U16</f>
        <v>57.79</v>
      </c>
      <c r="V18" s="51">
        <v>83335.8</v>
      </c>
    </row>
    <row r="19" spans="1:23" s="2" customFormat="1" ht="30" customHeight="1" x14ac:dyDescent="0.25">
      <c r="A19" s="58" t="s">
        <v>13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9"/>
      <c r="Q19" s="9"/>
      <c r="T19" s="51">
        <f>T18-T17</f>
        <v>0</v>
      </c>
      <c r="U19" s="51">
        <f>U18-U17</f>
        <v>0</v>
      </c>
      <c r="V19" s="51">
        <f>V18-V17</f>
        <v>0</v>
      </c>
    </row>
    <row r="20" spans="1:23" s="2" customFormat="1" ht="24" customHeight="1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9"/>
      <c r="Q20" s="9"/>
    </row>
    <row r="21" spans="1:23" s="2" customFormat="1" ht="15" customHeight="1" x14ac:dyDescent="0.25">
      <c r="A21" s="13"/>
      <c r="B21" s="58" t="s">
        <v>24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9"/>
    </row>
    <row r="22" spans="1:23" s="3" customFormat="1" ht="20.25" customHeight="1" x14ac:dyDescent="0.25">
      <c r="A22" s="15"/>
      <c r="B22" s="58" t="s">
        <v>25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"/>
    </row>
    <row r="23" spans="1:23" s="3" customFormat="1" ht="16.5" customHeight="1" x14ac:dyDescent="0.25">
      <c r="A23" s="15"/>
      <c r="B23" s="58" t="s">
        <v>26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"/>
    </row>
    <row r="24" spans="1:23" s="3" customFormat="1" ht="21" customHeight="1" x14ac:dyDescent="0.25">
      <c r="A24" s="15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5"/>
    </row>
    <row r="25" spans="1:23" s="4" customFormat="1" ht="19.5" customHeight="1" x14ac:dyDescent="0.3">
      <c r="A25" s="57" t="s">
        <v>11</v>
      </c>
      <c r="B25" s="57"/>
      <c r="C25" s="57"/>
      <c r="D25" s="57"/>
      <c r="E25" s="57"/>
      <c r="F25" s="27"/>
      <c r="G25" s="29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3" s="4" customFormat="1" ht="14.25" customHeight="1" x14ac:dyDescent="0.3">
      <c r="A26" s="16"/>
      <c r="B26" s="35" t="s">
        <v>22</v>
      </c>
      <c r="C26" s="8"/>
      <c r="D26" s="14"/>
      <c r="E26" s="8"/>
      <c r="F26" s="27"/>
      <c r="G26" s="29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3" s="4" customFormat="1" ht="14.25" customHeight="1" x14ac:dyDescent="0.3">
      <c r="A27" s="16"/>
      <c r="B27" s="35" t="s">
        <v>21</v>
      </c>
      <c r="C27" s="8"/>
      <c r="D27" s="14"/>
      <c r="E27" s="8"/>
      <c r="F27" s="27"/>
      <c r="G27" s="29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23" s="4" customFormat="1" ht="14.25" customHeight="1" x14ac:dyDescent="0.3">
      <c r="A28" s="16"/>
      <c r="B28" s="35"/>
      <c r="C28" s="8"/>
      <c r="D28" s="14"/>
      <c r="E28" s="8"/>
      <c r="F28" s="27"/>
      <c r="G28" s="29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23" s="4" customFormat="1" ht="14.25" customHeight="1" x14ac:dyDescent="0.3">
      <c r="A29" s="16"/>
      <c r="B29" s="35"/>
      <c r="C29" s="8"/>
      <c r="D29" s="14"/>
      <c r="E29" s="8"/>
      <c r="F29" s="27"/>
      <c r="G29" s="29"/>
      <c r="H29" s="7"/>
      <c r="I29" s="7"/>
      <c r="J29" s="7"/>
      <c r="K29" s="7"/>
      <c r="L29" s="7"/>
      <c r="M29" s="7"/>
      <c r="N29" s="7"/>
      <c r="O29" s="7"/>
      <c r="P29" s="7"/>
      <c r="Q29" s="7"/>
    </row>
    <row r="33" spans="1:6" ht="12.75" customHeight="1" x14ac:dyDescent="0.25"/>
    <row r="34" spans="1:6" x14ac:dyDescent="0.25">
      <c r="A34"/>
      <c r="B34"/>
      <c r="C34"/>
      <c r="D34"/>
      <c r="E34"/>
      <c r="F34"/>
    </row>
  </sheetData>
  <mergeCells count="19">
    <mergeCell ref="L1:O1"/>
    <mergeCell ref="A18:O18"/>
    <mergeCell ref="A5:A6"/>
    <mergeCell ref="B5:B6"/>
    <mergeCell ref="I5:K5"/>
    <mergeCell ref="C3:O3"/>
    <mergeCell ref="C4:O4"/>
    <mergeCell ref="A2:O2"/>
    <mergeCell ref="A17:O17"/>
    <mergeCell ref="A25:E25"/>
    <mergeCell ref="A20:O20"/>
    <mergeCell ref="D5:D6"/>
    <mergeCell ref="E5:G5"/>
    <mergeCell ref="C5:C6"/>
    <mergeCell ref="L5:O5"/>
    <mergeCell ref="A19:O19"/>
    <mergeCell ref="B21:P21"/>
    <mergeCell ref="B22:P22"/>
    <mergeCell ref="B23:P23"/>
  </mergeCells>
  <phoneticPr fontId="0" type="noConversion"/>
  <pageMargins left="0.51181102362204722" right="0.31496062992125984" top="0.74803149606299213" bottom="0.55118110236220474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Нина Сихарулидзе</cp:lastModifiedBy>
  <cp:lastPrinted>2026-06-29T11:48:30Z</cp:lastPrinted>
  <dcterms:created xsi:type="dcterms:W3CDTF">2014-01-15T18:15:09Z</dcterms:created>
  <dcterms:modified xsi:type="dcterms:W3CDTF">2026-06-29T12:04:44Z</dcterms:modified>
</cp:coreProperties>
</file>