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9" i="2" l="1"/>
  <c r="H9" i="2"/>
  <c r="J9" i="2"/>
  <c r="K9" i="2"/>
  <c r="P9" i="2"/>
  <c r="Q9" i="2" s="1"/>
  <c r="F10" i="2"/>
  <c r="H10" i="2"/>
  <c r="J10" i="2"/>
  <c r="K10" i="2"/>
  <c r="P10" i="2"/>
  <c r="Q10" i="2" s="1"/>
  <c r="L10" i="2" l="1"/>
  <c r="N10" i="2" s="1"/>
  <c r="O10" i="2" s="1"/>
  <c r="L9" i="2"/>
  <c r="N9" i="2" s="1"/>
  <c r="O9" i="2" s="1"/>
  <c r="Q11" i="2"/>
  <c r="O11" i="2" l="1"/>
</calcChain>
</file>

<file path=xl/sharedStrings.xml><?xml version="1.0" encoding="utf-8"?>
<sst xmlns="http://schemas.openxmlformats.org/spreadsheetml/2006/main" count="35" uniqueCount="30">
  <si>
    <t>Дата подготовки обоснования НМЦК:</t>
  </si>
  <si>
    <r>
      <t xml:space="preserve">* В целях определения однородности совокупности значений выявленных цен, используемых в расчетах в соответствии с Порядком, заказчиком определен коэффициент вариации по следующей формуле:
где:
</t>
    </r>
    <r>
      <rPr>
        <i/>
        <sz val="9"/>
        <color indexed="8"/>
        <rFont val="Times New Roman"/>
        <family val="1"/>
        <charset val="204"/>
      </rPr>
      <t>V</t>
    </r>
    <r>
      <rPr>
        <sz val="9"/>
        <color indexed="8"/>
        <rFont val="Times New Roman"/>
        <family val="1"/>
        <charset val="204"/>
      </rPr>
      <t xml:space="preserve"> - коэффициент вариации;
                                               - среднее квадратичное отклонение;
</t>
    </r>
    <r>
      <rPr>
        <i/>
        <sz val="9"/>
        <color indexed="8"/>
        <rFont val="Times New Roman"/>
        <family val="1"/>
        <charset val="204"/>
      </rPr>
      <t>ц</t>
    </r>
    <r>
      <rPr>
        <i/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- цена единицы товара, работы, услуги, указанная в источнике с номером i;
</t>
    </r>
    <r>
      <rPr>
        <i/>
        <sz val="9"/>
        <color indexed="8"/>
        <rFont val="Times New Roman"/>
        <family val="1"/>
        <charset val="204"/>
      </rPr>
      <t>&lt;ц&gt;</t>
    </r>
    <r>
      <rPr>
        <sz val="9"/>
        <color indexed="8"/>
        <rFont val="Times New Roman"/>
        <family val="1"/>
        <charset val="204"/>
      </rPr>
      <t xml:space="preserve"> - средняя арифметическая величина цены единицы товара, работы, услуги;
</t>
    </r>
    <r>
      <rPr>
        <i/>
        <sz val="9"/>
        <color indexed="8"/>
        <rFont val="Times New Roman"/>
        <family val="1"/>
        <charset val="204"/>
      </rPr>
      <t>n</t>
    </r>
    <r>
      <rPr>
        <sz val="9"/>
        <color indexed="8"/>
        <rFont val="Times New Roman"/>
        <family val="1"/>
        <charset val="204"/>
      </rPr>
      <t xml:space="preserve">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</t>
    </r>
  </si>
  <si>
    <t xml:space="preserve">В соответствии со статьей 34 Бюджетного кодекса Российской Федерации от 31.07.1998 № 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(экономичности) и (или) достижения наилучшего результата с использованием определенного бюджетом объема средств (результативности).  </t>
  </si>
  <si>
    <t xml:space="preserve">  </t>
  </si>
  <si>
    <t>Цена единицы товара, указанная в источнике, без учета НДС, руб.</t>
  </si>
  <si>
    <t>Цена единицы товара, указанная в источнике, руб.</t>
  </si>
  <si>
    <t>Значение цены принятое заказчиком за общее количество товара, определенное по результатам расчета в соответствии с ст.34 БК РФ, руб</t>
  </si>
  <si>
    <t>Минимальная цена за единицу товара, руб.</t>
  </si>
  <si>
    <r>
      <rPr>
        <b/>
        <i/>
        <sz val="8"/>
        <color indexed="8"/>
        <rFont val="Times New Roman"/>
        <family val="1"/>
        <charset val="204"/>
      </rPr>
      <t>(НЦЕ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i/>
        <sz val="8"/>
        <color indexed="8"/>
        <rFont val="Times New Roman"/>
        <family val="1"/>
        <charset val="204"/>
      </rPr>
      <t xml:space="preserve"> + НДС)×V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sz val="8"/>
        <color indexed="8"/>
        <rFont val="Times New Roman"/>
        <family val="1"/>
        <charset val="204"/>
      </rPr>
      <t>, руб.</t>
    </r>
  </si>
  <si>
    <r>
      <rPr>
        <b/>
        <i/>
        <sz val="8"/>
        <color indexed="8"/>
        <rFont val="Times New Roman"/>
        <family val="1"/>
        <charset val="204"/>
      </rPr>
      <t>НЦЕ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i/>
        <sz val="8"/>
        <color indexed="8"/>
        <rFont val="Times New Roman"/>
        <family val="1"/>
        <charset val="204"/>
      </rPr>
      <t xml:space="preserve"> + НДС</t>
    </r>
    <r>
      <rPr>
        <b/>
        <sz val="8"/>
        <color indexed="8"/>
        <rFont val="Times New Roman"/>
        <family val="1"/>
        <charset val="204"/>
      </rPr>
      <t xml:space="preserve"> - начальная цена единицы i-й позиции медицинского изделия с учетом НДС, руб.</t>
    </r>
  </si>
  <si>
    <t>НДС, %**</t>
  </si>
  <si>
    <r>
      <rPr>
        <b/>
        <i/>
        <sz val="8"/>
        <color indexed="8"/>
        <rFont val="Times New Roman"/>
        <family val="1"/>
        <charset val="204"/>
      </rPr>
      <t>НЦЕ</t>
    </r>
    <r>
      <rPr>
        <b/>
        <i/>
        <vertAlign val="subscript"/>
        <sz val="8"/>
        <color indexed="8"/>
        <rFont val="Times New Roman"/>
        <family val="1"/>
        <charset val="204"/>
      </rPr>
      <t xml:space="preserve">i </t>
    </r>
    <r>
      <rPr>
        <b/>
        <sz val="8"/>
        <color indexed="8"/>
        <rFont val="Times New Roman"/>
        <family val="1"/>
        <charset val="204"/>
      </rPr>
      <t>- начальная цена единицы i-й позиции медицинского изделия без учета НДС, рассчитанная в соответствии с пунктом 12
Порядка                       , руб.</t>
    </r>
  </si>
  <si>
    <r>
      <rPr>
        <b/>
        <i/>
        <sz val="8"/>
        <color indexed="8"/>
        <rFont val="Times New Roman"/>
        <family val="1"/>
        <charset val="204"/>
      </rPr>
      <t>V</t>
    </r>
    <r>
      <rPr>
        <b/>
        <sz val="8"/>
        <color indexed="8"/>
        <rFont val="Times New Roman"/>
        <family val="1"/>
        <charset val="204"/>
      </rPr>
      <t xml:space="preserve"> - коэффициент вариации цен, %*</t>
    </r>
  </si>
  <si>
    <r>
      <rPr>
        <b/>
        <i/>
        <sz val="8"/>
        <color indexed="8"/>
        <rFont val="Times New Roman"/>
        <family val="1"/>
        <charset val="204"/>
      </rPr>
      <t>V</t>
    </r>
    <r>
      <rPr>
        <b/>
        <i/>
        <vertAlign val="subscript"/>
        <sz val="8"/>
        <color indexed="8"/>
        <rFont val="Times New Roman"/>
        <family val="1"/>
        <charset val="204"/>
      </rPr>
      <t xml:space="preserve">i </t>
    </r>
    <r>
      <rPr>
        <b/>
        <sz val="8"/>
        <color indexed="8"/>
        <rFont val="Times New Roman"/>
        <family val="1"/>
        <charset val="204"/>
      </rPr>
      <t>- количество (объем) i-й позиции закупаемого медицинского изделия</t>
    </r>
  </si>
  <si>
    <t>Ед. изм.</t>
  </si>
  <si>
    <t>Наименование товара</t>
  </si>
  <si>
    <t>№ п/п</t>
  </si>
  <si>
    <r>
      <rPr>
        <b/>
        <sz val="9"/>
        <color indexed="8"/>
        <rFont val="Times New Roman"/>
        <family val="1"/>
        <charset val="204"/>
      </rPr>
      <t xml:space="preserve">Расчет НМЦК: </t>
    </r>
    <r>
      <rPr>
        <sz val="9"/>
        <color indexed="8"/>
        <rFont val="Times New Roman"/>
        <family val="1"/>
        <charset val="204"/>
      </rPr>
      <t>Данные о полученной ценовой информации и результаты расчета начальной (максимальной) цены контракта приведены в таблице:</t>
    </r>
  </si>
  <si>
    <r>
      <rPr>
        <b/>
        <sz val="9"/>
        <color indexed="8"/>
        <rFont val="Times New Roman"/>
        <family val="1"/>
        <charset val="204"/>
      </rPr>
      <t xml:space="preserve">Используемый метод определения НМЦК с обоснованием:
</t>
    </r>
    <r>
      <rPr>
        <b/>
        <sz val="9"/>
        <rFont val="Times New Roman"/>
        <family val="1"/>
        <charset val="204"/>
      </rPr>
      <t>- Подпункт а пункта 9 Порядка</t>
    </r>
    <r>
      <rPr>
        <sz val="9"/>
        <rFont val="Times New Roman"/>
        <family val="1"/>
        <charset val="204"/>
      </rPr>
      <t>: метод сопоставимых рыночных цен (анализа рынка) в соответствии с частями 2 - 6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</t>
    </r>
    <r>
      <rPr>
        <sz val="9"/>
        <color indexed="10"/>
        <rFont val="Times New Roman"/>
        <family val="1"/>
        <charset val="204"/>
      </rPr>
      <t xml:space="preserve">
</t>
    </r>
  </si>
  <si>
    <t xml:space="preserve">                    </t>
  </si>
  <si>
    <t>Обоснование начальной (максимальной) цены контракта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Порядок)</t>
  </si>
  <si>
    <t>Камера бактерицидная СПДС-2-К</t>
  </si>
  <si>
    <t>Лампа для светополимеризации B-Cure</t>
  </si>
  <si>
    <t>штука</t>
  </si>
  <si>
    <r>
      <t>Источники ценовой информации</t>
    </r>
    <r>
      <rPr>
        <b/>
        <sz val="8"/>
        <color indexed="10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№ 1  (№ 3437 от 14.05.2026 г.)</t>
    </r>
  </si>
  <si>
    <t xml:space="preserve"> Источники ценовой информации № 2 (№ б/н от 13.05.2026 г.)</t>
  </si>
  <si>
    <r>
      <t xml:space="preserve">Источники ценовой информации </t>
    </r>
    <r>
      <rPr>
        <b/>
        <sz val="8"/>
        <rFont val="Times New Roman"/>
        <family val="1"/>
        <charset val="204"/>
      </rPr>
      <t>№ 3 (№ б/н от 12.05.2026 г.)</t>
    </r>
  </si>
  <si>
    <t>Начальной (максимальной) цены контракта составляет 174 070 (Сто семьдесят четыре тысячи семьдесят) рублей 00 копеек.</t>
  </si>
  <si>
    <t>02.06.2026 г.</t>
  </si>
  <si>
    <t>Поставка камеры бактерицидной и лампы для светополимеризации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</si>
</sst>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vertAlign val="subscript"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vertAlign val="subscript"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Fill="1" applyBorder="1" applyAlignment="1"/>
    <xf numFmtId="0" fontId="5" fillId="0" borderId="0" xfId="1" applyFont="1"/>
    <xf numFmtId="0" fontId="5" fillId="0" borderId="0" xfId="1" applyFont="1" applyAlignment="1">
      <alignment horizontal="center" vertical="top"/>
    </xf>
    <xf numFmtId="4" fontId="5" fillId="0" borderId="0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5" fillId="0" borderId="0" xfId="1" applyFont="1" applyAlignment="1">
      <alignment wrapText="1"/>
    </xf>
    <xf numFmtId="0" fontId="10" fillId="0" borderId="2" xfId="1" applyFont="1" applyBorder="1" applyAlignment="1">
      <alignment horizontal="center" vertical="justify" wrapText="1"/>
    </xf>
    <xf numFmtId="2" fontId="10" fillId="0" borderId="2" xfId="1" applyNumberFormat="1" applyFont="1" applyBorder="1" applyAlignment="1">
      <alignment horizontal="center" vertical="justify" wrapText="1"/>
    </xf>
    <xf numFmtId="4" fontId="5" fillId="2" borderId="2" xfId="1" applyNumberFormat="1" applyFont="1" applyFill="1" applyBorder="1" applyAlignment="1">
      <alignment horizontal="center" vertical="justify"/>
    </xf>
    <xf numFmtId="4" fontId="5" fillId="2" borderId="2" xfId="1" applyNumberFormat="1" applyFont="1" applyFill="1" applyBorder="1" applyAlignment="1">
      <alignment horizontal="center" vertical="justify" wrapText="1"/>
    </xf>
    <xf numFmtId="4" fontId="5" fillId="0" borderId="2" xfId="1" applyNumberFormat="1" applyFont="1" applyFill="1" applyBorder="1" applyAlignment="1">
      <alignment horizontal="center" vertical="justify"/>
    </xf>
    <xf numFmtId="2" fontId="9" fillId="0" borderId="2" xfId="1" applyNumberFormat="1" applyFont="1" applyBorder="1" applyAlignment="1">
      <alignment horizontal="center" vertical="justify" wrapText="1"/>
    </xf>
    <xf numFmtId="4" fontId="5" fillId="0" borderId="2" xfId="1" applyNumberFormat="1" applyFont="1" applyBorder="1" applyAlignment="1">
      <alignment horizontal="center" vertical="justify"/>
    </xf>
    <xf numFmtId="0" fontId="2" fillId="0" borderId="0" xfId="1" applyFont="1" applyAlignment="1">
      <alignment vertical="justify"/>
    </xf>
    <xf numFmtId="0" fontId="18" fillId="0" borderId="9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4" fillId="0" borderId="0" xfId="1" applyFont="1" applyAlignment="1"/>
    <xf numFmtId="0" fontId="3" fillId="0" borderId="0" xfId="1" applyFont="1" applyAlignment="1"/>
    <xf numFmtId="14" fontId="3" fillId="2" borderId="0" xfId="1" applyNumberFormat="1" applyFont="1" applyFill="1" applyBorder="1" applyAlignment="1">
      <alignment horizontal="center"/>
    </xf>
    <xf numFmtId="0" fontId="2" fillId="0" borderId="0" xfId="1" applyFont="1" applyAlignment="1"/>
    <xf numFmtId="0" fontId="8" fillId="0" borderId="5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8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2" borderId="0" xfId="1" applyFont="1" applyFill="1" applyAlignment="1">
      <alignment horizontal="left" vertical="top" wrapText="1"/>
    </xf>
    <xf numFmtId="0" fontId="5" fillId="0" borderId="8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7</xdr:row>
      <xdr:rowOff>76200</xdr:rowOff>
    </xdr:from>
    <xdr:ext cx="476250" cy="523875"/>
    <xdr:pic>
      <xdr:nvPicPr>
        <xdr:cNvPr id="2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99" r="3812"/>
        <a:stretch>
          <a:fillRect/>
        </a:stretch>
      </xdr:blipFill>
      <xdr:spPr bwMode="auto">
        <a:xfrm>
          <a:off x="7315200" y="1409700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361950</xdr:colOff>
      <xdr:row>10</xdr:row>
      <xdr:rowOff>85725</xdr:rowOff>
    </xdr:from>
    <xdr:ext cx="2238375" cy="285750"/>
    <xdr:pic>
      <xdr:nvPicPr>
        <xdr:cNvPr id="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8"/>
        <a:stretch>
          <a:fillRect/>
        </a:stretch>
      </xdr:blipFill>
      <xdr:spPr bwMode="auto">
        <a:xfrm>
          <a:off x="4019550" y="2181225"/>
          <a:ext cx="2238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809625</xdr:rowOff>
    </xdr:from>
    <xdr:ext cx="1333500" cy="476250"/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333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13</xdr:row>
      <xdr:rowOff>152400</xdr:rowOff>
    </xdr:from>
    <xdr:ext cx="876300" cy="381000"/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19400"/>
          <a:ext cx="876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F1" workbookViewId="0">
      <selection activeCell="B10" sqref="B10"/>
    </sheetView>
  </sheetViews>
  <sheetFormatPr defaultRowHeight="15" x14ac:dyDescent="0.25"/>
  <cols>
    <col min="1" max="1" width="5.140625" style="1" customWidth="1"/>
    <col min="2" max="2" width="27" style="1" customWidth="1"/>
    <col min="3" max="4" width="9.140625" style="1"/>
    <col min="5" max="5" width="11" style="1" customWidth="1"/>
    <col min="6" max="6" width="11.140625" style="1" customWidth="1"/>
    <col min="7" max="7" width="10.140625" style="1" customWidth="1"/>
    <col min="8" max="8" width="10.28515625" style="1" customWidth="1"/>
    <col min="9" max="9" width="10.7109375" style="1" customWidth="1"/>
    <col min="10" max="10" width="10.85546875" style="1" customWidth="1"/>
    <col min="11" max="11" width="9.140625" style="1"/>
    <col min="12" max="12" width="22.85546875" style="1" customWidth="1"/>
    <col min="13" max="16" width="9.140625" style="1"/>
    <col min="17" max="17" width="13.28515625" style="1" customWidth="1"/>
    <col min="18" max="16384" width="9.140625" style="1"/>
  </cols>
  <sheetData>
    <row r="1" spans="1:23" ht="36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0"/>
      <c r="U1" s="10"/>
    </row>
    <row r="2" spans="1:23" x14ac:dyDescent="0.25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10"/>
      <c r="U2" s="10"/>
    </row>
    <row r="3" spans="1: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</row>
    <row r="4" spans="1:23" x14ac:dyDescent="0.25">
      <c r="A4" s="41" t="s">
        <v>19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10"/>
      <c r="U4" s="10"/>
    </row>
    <row r="5" spans="1:23" x14ac:dyDescent="0.25">
      <c r="A5" s="42" t="s">
        <v>18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0"/>
      <c r="U5" s="10"/>
    </row>
    <row r="6" spans="1:23" x14ac:dyDescent="0.25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0"/>
      <c r="U6" s="10"/>
    </row>
    <row r="7" spans="1:23" ht="46.5" customHeight="1" x14ac:dyDescent="0.25">
      <c r="A7" s="30" t="s">
        <v>16</v>
      </c>
      <c r="B7" s="30" t="s">
        <v>15</v>
      </c>
      <c r="C7" s="30" t="s">
        <v>14</v>
      </c>
      <c r="D7" s="30" t="s">
        <v>13</v>
      </c>
      <c r="E7" s="34" t="s">
        <v>24</v>
      </c>
      <c r="F7" s="35"/>
      <c r="G7" s="34" t="s">
        <v>25</v>
      </c>
      <c r="H7" s="35"/>
      <c r="I7" s="34" t="s">
        <v>26</v>
      </c>
      <c r="J7" s="35"/>
      <c r="K7" s="30" t="s">
        <v>12</v>
      </c>
      <c r="L7" s="30" t="s">
        <v>11</v>
      </c>
      <c r="M7" s="30" t="s">
        <v>10</v>
      </c>
      <c r="N7" s="30" t="s">
        <v>9</v>
      </c>
      <c r="O7" s="30" t="s">
        <v>8</v>
      </c>
      <c r="P7" s="32" t="s">
        <v>7</v>
      </c>
      <c r="Q7" s="32" t="s">
        <v>6</v>
      </c>
    </row>
    <row r="8" spans="1:23" ht="84.75" customHeight="1" thickBot="1" x14ac:dyDescent="0.3">
      <c r="A8" s="31"/>
      <c r="B8" s="31"/>
      <c r="C8" s="31"/>
      <c r="D8" s="31"/>
      <c r="E8" s="9" t="s">
        <v>5</v>
      </c>
      <c r="F8" s="9" t="s">
        <v>4</v>
      </c>
      <c r="G8" s="9" t="s">
        <v>5</v>
      </c>
      <c r="H8" s="9" t="s">
        <v>4</v>
      </c>
      <c r="I8" s="9" t="s">
        <v>5</v>
      </c>
      <c r="J8" s="9" t="s">
        <v>4</v>
      </c>
      <c r="K8" s="31"/>
      <c r="L8" s="31"/>
      <c r="M8" s="31"/>
      <c r="N8" s="31"/>
      <c r="O8" s="31"/>
      <c r="P8" s="33"/>
      <c r="Q8" s="33"/>
    </row>
    <row r="9" spans="1:23" s="18" customFormat="1" ht="32.25" customHeight="1" thickBot="1" x14ac:dyDescent="0.3">
      <c r="A9" s="11">
        <v>1</v>
      </c>
      <c r="B9" s="19" t="s">
        <v>21</v>
      </c>
      <c r="C9" s="11" t="s">
        <v>23</v>
      </c>
      <c r="D9" s="11">
        <v>1</v>
      </c>
      <c r="E9" s="12">
        <v>40470</v>
      </c>
      <c r="F9" s="12">
        <f>E9-(E9/(100+M9)*M9)</f>
        <v>40470</v>
      </c>
      <c r="G9" s="12">
        <v>40990</v>
      </c>
      <c r="H9" s="12">
        <f>G9-(G9/(100+M9)*M9)</f>
        <v>40990</v>
      </c>
      <c r="I9" s="12">
        <v>41865</v>
      </c>
      <c r="J9" s="12">
        <f>I9-(I9/(100+M9)*M9)</f>
        <v>41865</v>
      </c>
      <c r="K9" s="13">
        <f>(SQRT(((E9-AVERAGE(I9,E9,G9))^2+(I9-AVERAGE(I9,E9,G9))^2+(G9-AVERAGE(E9,G9,I9))^2)/2))/AVERAGE(I9,E9,G9)*100</f>
        <v>1.7149519876017112</v>
      </c>
      <c r="L9" s="14">
        <f>AVERAGE(F9,J9,H9)</f>
        <v>41108.333333333336</v>
      </c>
      <c r="M9" s="11">
        <v>0</v>
      </c>
      <c r="N9" s="15">
        <f>ROUND(L9+L9/100*M9, 2)</f>
        <v>41108.33</v>
      </c>
      <c r="O9" s="15">
        <f>N9*D9</f>
        <v>41108.33</v>
      </c>
      <c r="P9" s="16">
        <f>MIN(E9,G9,I9)</f>
        <v>40470</v>
      </c>
      <c r="Q9" s="17">
        <f>P9*D9</f>
        <v>40470</v>
      </c>
    </row>
    <row r="10" spans="1:23" s="18" customFormat="1" ht="30.75" thickBot="1" x14ac:dyDescent="0.3">
      <c r="A10" s="11">
        <v>2</v>
      </c>
      <c r="B10" s="20" t="s">
        <v>22</v>
      </c>
      <c r="C10" s="11" t="s">
        <v>23</v>
      </c>
      <c r="D10" s="11">
        <v>8</v>
      </c>
      <c r="E10" s="12">
        <v>16700</v>
      </c>
      <c r="F10" s="12">
        <f>E10-(E10/(100+M10)*M10)</f>
        <v>16700</v>
      </c>
      <c r="G10" s="12">
        <v>17500</v>
      </c>
      <c r="H10" s="12">
        <f>G10-(G10/(100+M10)*M10)</f>
        <v>17500</v>
      </c>
      <c r="I10" s="12">
        <v>17700</v>
      </c>
      <c r="J10" s="12">
        <f>I10-(I10/(100+M10)*M10)</f>
        <v>17700</v>
      </c>
      <c r="K10" s="13">
        <f>(SQRT(((E10-AVERAGE(I10,E10,G10))^2+(I10-AVERAGE(I10,E10,G10))^2+(G10-AVERAGE(E10,G10,I10))^2)/2))/AVERAGE(I10,E10,G10)*100</f>
        <v>3.0586720359128217</v>
      </c>
      <c r="L10" s="14">
        <f>AVERAGE(F10,J10,H10)</f>
        <v>17300</v>
      </c>
      <c r="M10" s="11">
        <v>0</v>
      </c>
      <c r="N10" s="15">
        <f>ROUND(L10+L10/100*M10, 2)</f>
        <v>17300</v>
      </c>
      <c r="O10" s="15">
        <f>N10*D10</f>
        <v>138400</v>
      </c>
      <c r="P10" s="16">
        <f>MIN(E10,G10,I10)</f>
        <v>16700</v>
      </c>
      <c r="Q10" s="17">
        <f>P10*D10</f>
        <v>133600</v>
      </c>
    </row>
    <row r="11" spans="1:23" ht="35.25" customHeight="1" x14ac:dyDescent="0.25">
      <c r="A11" s="25" t="s">
        <v>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7">
        <f>SUM(O9:O10)</f>
        <v>179508.33000000002</v>
      </c>
      <c r="P11" s="8"/>
      <c r="Q11" s="7">
        <f>SUM(Q9:Q10)</f>
        <v>174070</v>
      </c>
    </row>
    <row r="12" spans="1:23" ht="41.25" customHeight="1" x14ac:dyDescent="0.25">
      <c r="A12" s="37" t="s">
        <v>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3" ht="15" customHeight="1" x14ac:dyDescent="0.25">
      <c r="A13" s="28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6"/>
      <c r="T13" s="5"/>
      <c r="U13" s="5"/>
      <c r="V13" s="5"/>
      <c r="W13" s="5"/>
    </row>
    <row r="14" spans="1:23" ht="149.25" customHeight="1" x14ac:dyDescent="0.25">
      <c r="A14" s="36" t="s">
        <v>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"/>
      <c r="U14" s="4"/>
      <c r="V14" s="4"/>
      <c r="W14" s="4"/>
    </row>
    <row r="15" spans="1:23" ht="16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21" t="s">
        <v>0</v>
      </c>
      <c r="B16" s="22"/>
      <c r="C16" s="23" t="s">
        <v>28</v>
      </c>
      <c r="D16" s="2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2"/>
      <c r="S16" s="2"/>
      <c r="T16" s="2"/>
      <c r="U16" s="2"/>
      <c r="V16" s="2"/>
      <c r="W16" s="2"/>
    </row>
    <row r="17" spans="1:2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</sheetData>
  <mergeCells count="25">
    <mergeCell ref="K7:K8"/>
    <mergeCell ref="L7:L8"/>
    <mergeCell ref="M7:M8"/>
    <mergeCell ref="A7:A8"/>
    <mergeCell ref="A1:S1"/>
    <mergeCell ref="A2:S2"/>
    <mergeCell ref="A4:S4"/>
    <mergeCell ref="A5:S5"/>
    <mergeCell ref="A6:S6"/>
    <mergeCell ref="A16:B16"/>
    <mergeCell ref="C16:D16"/>
    <mergeCell ref="A11:N11"/>
    <mergeCell ref="A13:R13"/>
    <mergeCell ref="N7:N8"/>
    <mergeCell ref="O7:O8"/>
    <mergeCell ref="P7:P8"/>
    <mergeCell ref="Q7:Q8"/>
    <mergeCell ref="I7:J7"/>
    <mergeCell ref="B7:B8"/>
    <mergeCell ref="C7:C8"/>
    <mergeCell ref="D7:D8"/>
    <mergeCell ref="E7:F7"/>
    <mergeCell ref="G7:H7"/>
    <mergeCell ref="A14:S14"/>
    <mergeCell ref="A12:Q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2026-06-02T08:04:34Z</dcterms:modified>
</cp:coreProperties>
</file>