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706B643-FB87-4119-B82F-DDB1A7499C74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обосн" sheetId="8" r:id="rId1"/>
  </sheets>
  <calcPr calcId="191029"/>
</workbook>
</file>

<file path=xl/calcChain.xml><?xml version="1.0" encoding="utf-8"?>
<calcChain xmlns="http://schemas.openxmlformats.org/spreadsheetml/2006/main">
  <c r="O23" i="8" l="1"/>
  <c r="L22" i="8" l="1"/>
  <c r="M22" i="8" s="1"/>
  <c r="N22" i="8" s="1"/>
  <c r="O22" i="8" s="1"/>
  <c r="J22" i="8"/>
  <c r="I22" i="8"/>
  <c r="L21" i="8"/>
  <c r="M21" i="8" s="1"/>
  <c r="N21" i="8" s="1"/>
  <c r="O21" i="8" s="1"/>
  <c r="J21" i="8"/>
  <c r="I21" i="8"/>
  <c r="L20" i="8"/>
  <c r="M20" i="8" s="1"/>
  <c r="N20" i="8" s="1"/>
  <c r="O20" i="8" s="1"/>
  <c r="J20" i="8"/>
  <c r="I20" i="8"/>
  <c r="L19" i="8"/>
  <c r="M19" i="8" s="1"/>
  <c r="N19" i="8" s="1"/>
  <c r="O19" i="8" s="1"/>
  <c r="J19" i="8"/>
  <c r="I19" i="8"/>
  <c r="L18" i="8"/>
  <c r="M18" i="8" s="1"/>
  <c r="N18" i="8" s="1"/>
  <c r="O18" i="8" s="1"/>
  <c r="J18" i="8"/>
  <c r="I18" i="8"/>
  <c r="L17" i="8"/>
  <c r="M17" i="8" s="1"/>
  <c r="N17" i="8" s="1"/>
  <c r="O17" i="8" s="1"/>
  <c r="J17" i="8"/>
  <c r="I17" i="8"/>
  <c r="L16" i="8"/>
  <c r="M16" i="8" s="1"/>
  <c r="N16" i="8" s="1"/>
  <c r="O16" i="8" s="1"/>
  <c r="J16" i="8"/>
  <c r="I16" i="8"/>
  <c r="L15" i="8"/>
  <c r="M15" i="8" s="1"/>
  <c r="N15" i="8" s="1"/>
  <c r="O15" i="8" s="1"/>
  <c r="J15" i="8"/>
  <c r="I15" i="8"/>
  <c r="L14" i="8"/>
  <c r="M14" i="8" s="1"/>
  <c r="N14" i="8" s="1"/>
  <c r="O14" i="8" s="1"/>
  <c r="J14" i="8"/>
  <c r="I14" i="8"/>
  <c r="L13" i="8"/>
  <c r="M13" i="8" s="1"/>
  <c r="N13" i="8" s="1"/>
  <c r="O13" i="8" s="1"/>
  <c r="J13" i="8"/>
  <c r="I13" i="8"/>
  <c r="L12" i="8"/>
  <c r="M12" i="8" s="1"/>
  <c r="N12" i="8" s="1"/>
  <c r="O12" i="8" s="1"/>
  <c r="J12" i="8"/>
  <c r="I12" i="8"/>
  <c r="L11" i="8"/>
  <c r="M11" i="8" s="1"/>
  <c r="N11" i="8" s="1"/>
  <c r="O11" i="8" s="1"/>
  <c r="J11" i="8"/>
  <c r="I11" i="8"/>
  <c r="L10" i="8"/>
  <c r="M10" i="8" s="1"/>
  <c r="N10" i="8" s="1"/>
  <c r="O10" i="8" s="1"/>
  <c r="J10" i="8"/>
  <c r="I10" i="8"/>
  <c r="L9" i="8"/>
  <c r="M9" i="8" s="1"/>
  <c r="N9" i="8" s="1"/>
  <c r="O9" i="8" s="1"/>
  <c r="J9" i="8"/>
  <c r="I9" i="8"/>
  <c r="I24" i="8" l="1"/>
  <c r="K13" i="8"/>
  <c r="K16" i="8"/>
  <c r="K19" i="8"/>
  <c r="K21" i="8"/>
  <c r="K12" i="8"/>
  <c r="K20" i="8"/>
  <c r="K17" i="8"/>
  <c r="K10" i="8"/>
  <c r="K15" i="8"/>
  <c r="K11" i="8"/>
  <c r="K9" i="8"/>
  <c r="K14" i="8"/>
  <c r="K22" i="8"/>
  <c r="K18" i="8"/>
</calcChain>
</file>

<file path=xl/sharedStrings.xml><?xml version="1.0" encoding="utf-8"?>
<sst xmlns="http://schemas.openxmlformats.org/spreadsheetml/2006/main" count="57" uniqueCount="45">
  <si>
    <t>Кол-во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</si>
  <si>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</si>
  <si>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</si>
  <si>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</si>
  <si>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</si>
  <si>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</si>
  <si>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</si>
  <si>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</si>
  <si>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</si>
  <si>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</si>
  <si>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</si>
  <si>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</si>
  <si>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</si>
  <si>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</si>
  <si>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</si>
  <si>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</si>
  <si>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</si>
  <si>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</si>
  <si>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Метод сопоставимых рыночных цен (анализ рынка)</t>
  </si>
  <si>
    <t>Наименование объекта закупки</t>
  </si>
  <si>
    <t xml:space="preserve">Расчет </t>
  </si>
  <si>
    <t>Используемый метод определения НМЦК</t>
  </si>
  <si>
    <t>Цена включает в себя затраты, связанные с выполнением работ, уплату налогов, сборов и других обязательных платежей.</t>
  </si>
  <si>
    <t>шт</t>
  </si>
  <si>
    <t xml:space="preserve">   </t>
  </si>
  <si>
    <t xml:space="preserve">Обоснование нмцк на поставку товаров для оснащения сувенирного магазина </t>
  </si>
  <si>
    <t>Уголок потребителя+комплект книг 2026г, цвет серый, 28х46 см., 1 объемный карман А4 (стенд информационный, доска информационная, уголок покупателя)</t>
  </si>
  <si>
    <t>Меловой ценник L-вида 70х50 мм, ПВХ, черный</t>
  </si>
  <si>
    <t>Полка для книг прозрачная акриловая, габаритный размер 10x10x15см</t>
  </si>
  <si>
    <t>Плечики для одежды деревянные черные 43.5 см</t>
  </si>
  <si>
    <t>Ценники самоклеящиеся меловые, форма - круг, размер этикетки 3?3 см, 500 этикетов упаковке, цвет ч?рный</t>
  </si>
  <si>
    <t>Стойка торговая, 3 яруса, настольная, вертикальная, цвет черный, 352x653x653 мм, 24 крючка</t>
  </si>
  <si>
    <t>Ограничитель для книг "Колонна", гипс, 2шт.в уп</t>
  </si>
  <si>
    <t>Крючки для перфорированной металлической панели L10 перфорации с шагом 2,5 см. Набор навесов 5 шт</t>
  </si>
  <si>
    <t>Крючки для перфорированной металлической панели, держатель для инструментов L-15 перфорации с шагом 2,5 см. Набор навесов 5 шт</t>
  </si>
  <si>
    <t>Магнитная доска-подставка, размер 25*23*3см, черная</t>
  </si>
  <si>
    <t>Полка для книг прозрачная акриловая, габаритный размер 7,5x9x10,5см</t>
  </si>
  <si>
    <t>Подставка для карандашей 6 ячеек, 16х11х7 см, оргстекло, прозрачная</t>
  </si>
  <si>
    <t>упак</t>
  </si>
  <si>
    <t>Ценовое предложение № 1 от 24.07.2026</t>
  </si>
  <si>
    <t>Ценовое предложение № 2 от 24.07.2026</t>
  </si>
  <si>
    <t>Ценовое предложение № 3 от 24.07.2026</t>
  </si>
  <si>
    <t xml:space="preserve">   В соответствие со статьей 34 БК РФ НМЦК составляет 109 595,00 рублей (Сто девять тысячч пятьсот девяносто пять рублей 00 коп.) по цене наименьшего коммерческого предложения.              														</t>
  </si>
  <si>
    <t>Плечики для одежды деревянные черные 34  см</t>
  </si>
  <si>
    <t>Мольберт для рисования настольный Гамма 22х20х30 см сосна 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</si>
</sst>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#,##0.00\ _₽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41"/>
      </patternFill>
    </fill>
    <fill>
      <patternFill patternType="solid">
        <fgColor theme="9" tint="0.59999389629810485"/>
        <bgColor indexed="41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textRotation="90" wrapText="1"/>
    </xf>
    <xf numFmtId="165" fontId="9" fillId="4" borderId="0" xfId="0" applyNumberFormat="1" applyFont="1" applyFill="1" applyAlignment="1">
      <alignment horizontal="distributed" vertical="top" wrapText="1" justifyLastLine="1"/>
    </xf>
    <xf numFmtId="0" fontId="2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164" fontId="9" fillId="4" borderId="1" xfId="0" applyNumberFormat="1" applyFont="1" applyFill="1" applyBorder="1" applyAlignment="1">
      <alignment horizontal="center" vertical="center" wrapText="1" justifyLastLine="1"/>
    </xf>
    <xf numFmtId="0" fontId="9" fillId="4" borderId="1" xfId="0" applyFont="1" applyFill="1" applyBorder="1" applyAlignment="1">
      <alignment horizontal="center" vertical="center" justifyLastLine="1"/>
    </xf>
    <xf numFmtId="10" fontId="9" fillId="4" borderId="1" xfId="0" applyNumberFormat="1" applyFont="1" applyFill="1" applyBorder="1" applyAlignment="1">
      <alignment horizontal="center" vertical="center" justifyLastLine="1"/>
    </xf>
    <xf numFmtId="2" fontId="9" fillId="4" borderId="1" xfId="0" applyNumberFormat="1" applyFont="1" applyFill="1" applyBorder="1" applyAlignment="1">
      <alignment horizontal="center" vertical="center" wrapText="1" justifyLastLine="1"/>
    </xf>
    <xf numFmtId="165" fontId="9" fillId="4" borderId="1" xfId="0" applyNumberFormat="1" applyFont="1" applyFill="1" applyBorder="1" applyAlignment="1">
      <alignment horizontal="center" vertical="center" wrapText="1" justifyLastLine="1"/>
    </xf>
    <xf numFmtId="166" fontId="2" fillId="3" borderId="1" xfId="0" applyNumberFormat="1" applyFont="1" applyFill="1" applyBorder="1" applyAlignment="1">
      <alignment horizontal="center" vertical="center" wrapText="1"/>
    </xf>
    <xf numFmtId="2" fontId="2" fillId="4" borderId="0" xfId="0" applyNumberFormat="1" applyFont="1" applyFill="1" applyAlignment="1">
      <alignment horizontal="center" vertical="center" wrapText="1"/>
    </xf>
    <xf numFmtId="0" fontId="11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13" fillId="4" borderId="0" xfId="0" applyFont="1" applyFill="1" applyAlignment="1">
      <alignment horizontal="center" vertical="center" wrapText="1"/>
    </xf>
    <xf numFmtId="0" fontId="2" fillId="4" borderId="0" xfId="0" applyFont="1" applyFill="1"/>
    <xf numFmtId="0" fontId="10" fillId="4" borderId="0" xfId="0" applyFont="1" applyFill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 justifyLastLine="1"/>
    </xf>
    <xf numFmtId="0" fontId="9" fillId="0" borderId="1" xfId="0" applyFont="1" applyBorder="1" applyAlignment="1">
      <alignment horizontal="center" vertical="center" justifyLastLine="1"/>
    </xf>
    <xf numFmtId="10" fontId="9" fillId="0" borderId="1" xfId="0" applyNumberFormat="1" applyFont="1" applyBorder="1" applyAlignment="1">
      <alignment horizontal="center" vertical="center" justifyLastLine="1"/>
    </xf>
    <xf numFmtId="2" fontId="9" fillId="0" borderId="1" xfId="0" applyNumberFormat="1" applyFont="1" applyBorder="1" applyAlignment="1">
      <alignment horizontal="center" vertical="center" wrapText="1" justifyLastLine="1"/>
    </xf>
    <xf numFmtId="165" fontId="9" fillId="0" borderId="1" xfId="0" applyNumberFormat="1" applyFont="1" applyBorder="1" applyAlignment="1">
      <alignment horizontal="center" vertical="center" wrapText="1" justifyLastLine="1"/>
    </xf>
    <xf numFmtId="4" fontId="9" fillId="0" borderId="1" xfId="0" applyNumberFormat="1" applyFont="1" applyBorder="1" applyAlignment="1">
      <alignment horizontal="center" vertical="center" wrapText="1" justifyLastLine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 justifyLastLine="1"/>
    </xf>
    <xf numFmtId="0" fontId="9" fillId="0" borderId="1" xfId="0" applyFont="1" applyFill="1" applyBorder="1" applyAlignment="1">
      <alignment horizontal="center" vertical="center" justifyLastLine="1"/>
    </xf>
    <xf numFmtId="10" fontId="9" fillId="0" borderId="1" xfId="0" applyNumberFormat="1" applyFont="1" applyFill="1" applyBorder="1" applyAlignment="1">
      <alignment horizontal="center" vertical="center" justifyLastLine="1"/>
    </xf>
    <xf numFmtId="2" fontId="9" fillId="0" borderId="1" xfId="0" applyNumberFormat="1" applyFont="1" applyFill="1" applyBorder="1" applyAlignment="1">
      <alignment horizontal="center" vertical="center" wrapText="1" justifyLastLine="1"/>
    </xf>
    <xf numFmtId="165" fontId="9" fillId="0" borderId="1" xfId="0" applyNumberFormat="1" applyFont="1" applyFill="1" applyBorder="1" applyAlignment="1">
      <alignment horizontal="center" vertical="center" wrapText="1" justifyLastLine="1"/>
    </xf>
    <xf numFmtId="4" fontId="9" fillId="0" borderId="1" xfId="0" applyNumberFormat="1" applyFont="1" applyFill="1" applyBorder="1" applyAlignment="1">
      <alignment horizontal="center" vertical="center" wrapText="1" justifyLastLine="1"/>
    </xf>
    <xf numFmtId="0" fontId="2" fillId="0" borderId="0" xfId="0" applyFont="1" applyFill="1"/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 wrapText="1"/>
    </xf>
    <xf numFmtId="4" fontId="3" fillId="0" borderId="0" xfId="0" applyNumberFormat="1" applyFont="1"/>
    <xf numFmtId="166" fontId="2" fillId="6" borderId="1" xfId="0" applyNumberFormat="1" applyFont="1" applyFill="1" applyBorder="1" applyAlignment="1">
      <alignment horizontal="center" vertical="center" wrapText="1"/>
    </xf>
    <xf numFmtId="166" fontId="2" fillId="7" borderId="1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4" fillId="7" borderId="0" xfId="0" applyFont="1" applyFill="1" applyAlignment="1">
      <alignment horizontal="center" vertical="center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tabSelected="1" zoomScale="85" zoomScaleNormal="85" workbookViewId="0">
      <selection activeCell="B9" sqref="B9"/>
    </sheetView>
  </sheetViews>
  <sheetFormatPr defaultRowHeight="12.75" x14ac:dyDescent="0.2"/>
  <cols>
    <col min="1" max="1" width="4.7109375" style="1" customWidth="1"/>
    <col min="2" max="2" width="27" style="1" customWidth="1"/>
    <col min="3" max="3" width="5.85546875" style="1" customWidth="1"/>
    <col min="4" max="4" width="6.85546875" style="1" customWidth="1"/>
    <col min="5" max="5" width="11.5703125" style="1" customWidth="1"/>
    <col min="6" max="6" width="11" style="1" customWidth="1"/>
    <col min="7" max="7" width="12.570312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6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9" ht="15.75" x14ac:dyDescent="0.25">
      <c r="J1" s="2" t="s">
        <v>24</v>
      </c>
    </row>
    <row r="2" spans="1:19" ht="15.75" x14ac:dyDescent="0.25">
      <c r="J2" s="2"/>
      <c r="M2" s="64"/>
      <c r="N2" s="64"/>
      <c r="O2" s="64"/>
    </row>
    <row r="3" spans="1:19" ht="15.75" x14ac:dyDescent="0.2">
      <c r="A3" s="69" t="s">
        <v>25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19" ht="15.75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9" ht="15.75" x14ac:dyDescent="0.2">
      <c r="A5" s="77" t="s">
        <v>21</v>
      </c>
      <c r="B5" s="66"/>
      <c r="C5" s="80" t="s">
        <v>18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2"/>
    </row>
    <row r="6" spans="1:19" ht="15.75" x14ac:dyDescent="0.2">
      <c r="A6" s="77" t="s">
        <v>20</v>
      </c>
      <c r="B6" s="66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6"/>
    </row>
    <row r="7" spans="1:19" x14ac:dyDescent="0.2">
      <c r="A7" s="70" t="s">
        <v>1</v>
      </c>
      <c r="B7" s="70" t="s">
        <v>19</v>
      </c>
      <c r="C7" s="72" t="s">
        <v>2</v>
      </c>
      <c r="D7" s="74" t="s">
        <v>0</v>
      </c>
      <c r="E7" s="76" t="s">
        <v>3</v>
      </c>
      <c r="F7" s="76"/>
      <c r="G7" s="76"/>
      <c r="H7" s="76"/>
      <c r="I7" s="67" t="s">
        <v>4</v>
      </c>
      <c r="J7" s="67"/>
      <c r="K7" s="67"/>
      <c r="L7" s="68" t="s">
        <v>5</v>
      </c>
      <c r="M7" s="68"/>
      <c r="N7" s="68"/>
      <c r="O7" s="68"/>
    </row>
    <row r="8" spans="1:19" ht="139.5" thickBot="1" x14ac:dyDescent="0.25">
      <c r="A8" s="71"/>
      <c r="B8" s="71"/>
      <c r="C8" s="73"/>
      <c r="D8" s="75"/>
      <c r="E8" s="21" t="s">
        <v>39</v>
      </c>
      <c r="F8" s="21" t="s">
        <v>40</v>
      </c>
      <c r="G8" s="21" t="s">
        <v>41</v>
      </c>
      <c r="H8" s="19" t="s">
        <v>6</v>
      </c>
      <c r="I8" s="17" t="s">
        <v>7</v>
      </c>
      <c r="J8" s="18" t="s">
        <v>8</v>
      </c>
      <c r="K8" s="18" t="s">
        <v>9</v>
      </c>
      <c r="L8" s="18" t="s">
        <v>10</v>
      </c>
      <c r="M8" s="19" t="s">
        <v>11</v>
      </c>
      <c r="N8" s="19" t="s">
        <v>12</v>
      </c>
      <c r="O8" s="19" t="s">
        <v>13</v>
      </c>
    </row>
    <row r="9" spans="1:19" ht="60.75" thickBot="1" x14ac:dyDescent="0.25">
      <c r="A9" s="46">
        <v>1</v>
      </c>
      <c r="B9" s="47" t="s">
        <v>44</v>
      </c>
      <c r="C9" s="46" t="s">
        <v>23</v>
      </c>
      <c r="D9" s="63">
        <v>4</v>
      </c>
      <c r="E9" s="49">
        <v>799.5</v>
      </c>
      <c r="F9" s="61">
        <v>700</v>
      </c>
      <c r="G9" s="30">
        <v>954</v>
      </c>
      <c r="H9" s="23">
        <v>3</v>
      </c>
      <c r="I9" s="25">
        <f t="shared" ref="I9:I22" si="0">AVERAGE(E9:G9)</f>
        <v>817.83333333333337</v>
      </c>
      <c r="J9" s="26">
        <f t="shared" ref="J9:J22" si="1">STDEV(E9:G9)</f>
        <v>127.98860626373495</v>
      </c>
      <c r="K9" s="27">
        <f t="shared" ref="K9:K22" si="2">J9/I9</f>
        <v>0.15649717497094146</v>
      </c>
      <c r="L9" s="28">
        <f t="shared" ref="L9:L22" si="3">((D9/H9)*(SUM(E9:G9)))</f>
        <v>3271.333333333333</v>
      </c>
      <c r="M9" s="29">
        <f t="shared" ref="M9:M22" si="4">L9/D9</f>
        <v>817.83333333333326</v>
      </c>
      <c r="N9" s="24">
        <f t="shared" ref="N9:N22" si="5">ROUND(M9,2)</f>
        <v>817.83</v>
      </c>
      <c r="O9" s="24">
        <f t="shared" ref="O9:O22" si="6">N9*D9</f>
        <v>3271.32</v>
      </c>
      <c r="S9" s="34"/>
    </row>
    <row r="10" spans="1:19" ht="105.75" thickBot="1" x14ac:dyDescent="0.25">
      <c r="A10" s="46">
        <v>2</v>
      </c>
      <c r="B10" s="47" t="s">
        <v>26</v>
      </c>
      <c r="C10" s="46" t="s">
        <v>23</v>
      </c>
      <c r="D10" s="48">
        <v>1</v>
      </c>
      <c r="E10" s="49">
        <v>1922.7</v>
      </c>
      <c r="F10" s="61">
        <v>1990</v>
      </c>
      <c r="G10" s="30">
        <v>2380</v>
      </c>
      <c r="H10" s="23">
        <v>3</v>
      </c>
      <c r="I10" s="25">
        <f t="shared" si="0"/>
        <v>2097.5666666666666</v>
      </c>
      <c r="J10" s="26">
        <f t="shared" si="1"/>
        <v>246.89828539974377</v>
      </c>
      <c r="K10" s="27">
        <f t="shared" si="2"/>
        <v>0.11770700274909519</v>
      </c>
      <c r="L10" s="28">
        <f t="shared" si="3"/>
        <v>2097.5666666666666</v>
      </c>
      <c r="M10" s="29">
        <f t="shared" si="4"/>
        <v>2097.5666666666666</v>
      </c>
      <c r="N10" s="24">
        <f t="shared" si="5"/>
        <v>2097.5700000000002</v>
      </c>
      <c r="O10" s="24">
        <f t="shared" si="6"/>
        <v>2097.5700000000002</v>
      </c>
    </row>
    <row r="11" spans="1:19" ht="30.75" thickBot="1" x14ac:dyDescent="0.25">
      <c r="A11" s="46">
        <v>3</v>
      </c>
      <c r="B11" s="47" t="s">
        <v>27</v>
      </c>
      <c r="C11" s="46" t="s">
        <v>23</v>
      </c>
      <c r="D11" s="48">
        <v>100</v>
      </c>
      <c r="E11" s="49">
        <v>68.25</v>
      </c>
      <c r="F11" s="61">
        <v>100</v>
      </c>
      <c r="G11" s="30">
        <v>91</v>
      </c>
      <c r="H11" s="23">
        <v>3</v>
      </c>
      <c r="I11" s="25">
        <f t="shared" si="0"/>
        <v>86.416666666666671</v>
      </c>
      <c r="J11" s="26">
        <f t="shared" si="1"/>
        <v>16.363704755749353</v>
      </c>
      <c r="K11" s="27">
        <f t="shared" si="2"/>
        <v>0.18935820353808314</v>
      </c>
      <c r="L11" s="28">
        <f t="shared" si="3"/>
        <v>8641.6666666666679</v>
      </c>
      <c r="M11" s="29">
        <f t="shared" si="4"/>
        <v>86.416666666666686</v>
      </c>
      <c r="N11" s="24">
        <f t="shared" si="5"/>
        <v>86.42</v>
      </c>
      <c r="O11" s="24">
        <f t="shared" si="6"/>
        <v>8642</v>
      </c>
    </row>
    <row r="12" spans="1:19" s="56" customFormat="1" ht="45.75" thickBot="1" x14ac:dyDescent="0.25">
      <c r="A12" s="46">
        <v>4</v>
      </c>
      <c r="B12" s="47" t="s">
        <v>28</v>
      </c>
      <c r="C12" s="46" t="s">
        <v>23</v>
      </c>
      <c r="D12" s="48">
        <v>30</v>
      </c>
      <c r="E12" s="49">
        <v>1070.55</v>
      </c>
      <c r="F12" s="62">
        <v>998</v>
      </c>
      <c r="G12" s="49">
        <v>1034</v>
      </c>
      <c r="H12" s="46">
        <v>3</v>
      </c>
      <c r="I12" s="50">
        <f t="shared" si="0"/>
        <v>1034.1833333333334</v>
      </c>
      <c r="J12" s="51">
        <f t="shared" si="1"/>
        <v>36.275347459856697</v>
      </c>
      <c r="K12" s="52">
        <f t="shared" si="2"/>
        <v>3.507632185768806E-2</v>
      </c>
      <c r="L12" s="53">
        <f t="shared" si="3"/>
        <v>31025.5</v>
      </c>
      <c r="M12" s="54">
        <f t="shared" si="4"/>
        <v>1034.1833333333334</v>
      </c>
      <c r="N12" s="55">
        <f t="shared" si="5"/>
        <v>1034.18</v>
      </c>
      <c r="O12" s="55">
        <f t="shared" si="6"/>
        <v>31025.4</v>
      </c>
    </row>
    <row r="13" spans="1:19" s="36" customFormat="1" ht="45.75" thickBot="1" x14ac:dyDescent="0.25">
      <c r="A13" s="46">
        <v>5</v>
      </c>
      <c r="B13" s="47" t="s">
        <v>36</v>
      </c>
      <c r="C13" s="46" t="s">
        <v>23</v>
      </c>
      <c r="D13" s="48">
        <v>15</v>
      </c>
      <c r="E13" s="49">
        <v>1043.25</v>
      </c>
      <c r="F13" s="61">
        <v>990</v>
      </c>
      <c r="G13" s="30">
        <v>777</v>
      </c>
      <c r="H13" s="23">
        <v>3</v>
      </c>
      <c r="I13" s="25">
        <f t="shared" si="0"/>
        <v>936.75</v>
      </c>
      <c r="J13" s="26">
        <f t="shared" si="1"/>
        <v>140.88625731418944</v>
      </c>
      <c r="K13" s="27">
        <f t="shared" si="2"/>
        <v>0.15039899366339946</v>
      </c>
      <c r="L13" s="28">
        <f t="shared" si="3"/>
        <v>14051.25</v>
      </c>
      <c r="M13" s="29">
        <f t="shared" si="4"/>
        <v>936.75</v>
      </c>
      <c r="N13" s="24">
        <f t="shared" si="5"/>
        <v>936.75</v>
      </c>
      <c r="O13" s="24">
        <f t="shared" si="6"/>
        <v>14051.25</v>
      </c>
    </row>
    <row r="14" spans="1:19" ht="30.75" thickBot="1" x14ac:dyDescent="0.25">
      <c r="A14" s="46">
        <v>6</v>
      </c>
      <c r="B14" s="47" t="s">
        <v>29</v>
      </c>
      <c r="C14" s="46" t="s">
        <v>38</v>
      </c>
      <c r="D14" s="48">
        <v>32</v>
      </c>
      <c r="E14" s="49">
        <v>161.85</v>
      </c>
      <c r="F14" s="61">
        <v>200</v>
      </c>
      <c r="G14" s="30">
        <v>175</v>
      </c>
      <c r="H14" s="23">
        <v>3</v>
      </c>
      <c r="I14" s="25">
        <f t="shared" si="0"/>
        <v>178.95000000000002</v>
      </c>
      <c r="J14" s="26">
        <f t="shared" si="1"/>
        <v>19.379305973125046</v>
      </c>
      <c r="K14" s="27">
        <f t="shared" si="2"/>
        <v>0.10829452904791866</v>
      </c>
      <c r="L14" s="28">
        <f t="shared" si="3"/>
        <v>5726.4</v>
      </c>
      <c r="M14" s="29">
        <f t="shared" si="4"/>
        <v>178.95</v>
      </c>
      <c r="N14" s="24">
        <f t="shared" si="5"/>
        <v>178.95</v>
      </c>
      <c r="O14" s="24">
        <f t="shared" si="6"/>
        <v>5726.4</v>
      </c>
    </row>
    <row r="15" spans="1:19" s="14" customFormat="1" ht="75.75" thickBot="1" x14ac:dyDescent="0.3">
      <c r="A15" s="46">
        <v>7</v>
      </c>
      <c r="B15" s="47" t="s">
        <v>30</v>
      </c>
      <c r="C15" s="46" t="s">
        <v>23</v>
      </c>
      <c r="D15" s="48">
        <v>3</v>
      </c>
      <c r="E15" s="49">
        <v>298.35000000000002</v>
      </c>
      <c r="F15" s="61">
        <v>180</v>
      </c>
      <c r="G15" s="30">
        <v>180.5</v>
      </c>
      <c r="H15" s="23">
        <v>3</v>
      </c>
      <c r="I15" s="25">
        <f t="shared" si="0"/>
        <v>219.61666666666667</v>
      </c>
      <c r="J15" s="26">
        <f t="shared" si="1"/>
        <v>68.185525101251173</v>
      </c>
      <c r="K15" s="27">
        <f t="shared" si="2"/>
        <v>0.31047518449382033</v>
      </c>
      <c r="L15" s="28">
        <f t="shared" si="3"/>
        <v>658.85</v>
      </c>
      <c r="M15" s="29">
        <f t="shared" si="4"/>
        <v>219.61666666666667</v>
      </c>
      <c r="N15" s="24">
        <f t="shared" si="5"/>
        <v>219.62</v>
      </c>
      <c r="O15" s="24">
        <f t="shared" si="6"/>
        <v>658.86</v>
      </c>
    </row>
    <row r="16" spans="1:19" s="57" customFormat="1" ht="60.75" thickBot="1" x14ac:dyDescent="0.3">
      <c r="A16" s="46">
        <v>8</v>
      </c>
      <c r="B16" s="47" t="s">
        <v>31</v>
      </c>
      <c r="C16" s="46" t="s">
        <v>23</v>
      </c>
      <c r="D16" s="48">
        <v>1</v>
      </c>
      <c r="E16" s="49">
        <v>15414.75</v>
      </c>
      <c r="F16" s="62">
        <v>15500</v>
      </c>
      <c r="G16" s="49">
        <v>16651</v>
      </c>
      <c r="H16" s="46">
        <v>3</v>
      </c>
      <c r="I16" s="50">
        <f t="shared" si="0"/>
        <v>15855.25</v>
      </c>
      <c r="J16" s="51">
        <f t="shared" si="1"/>
        <v>690.45668763507535</v>
      </c>
      <c r="K16" s="52">
        <f t="shared" si="2"/>
        <v>4.3547511873674359E-2</v>
      </c>
      <c r="L16" s="53">
        <f t="shared" si="3"/>
        <v>15855.25</v>
      </c>
      <c r="M16" s="54">
        <f t="shared" si="4"/>
        <v>15855.25</v>
      </c>
      <c r="N16" s="55">
        <f t="shared" si="5"/>
        <v>15855.25</v>
      </c>
      <c r="O16" s="55">
        <f t="shared" si="6"/>
        <v>15855.25</v>
      </c>
    </row>
    <row r="17" spans="1:16" s="58" customFormat="1" ht="30.75" thickBot="1" x14ac:dyDescent="0.3">
      <c r="A17" s="46">
        <v>9</v>
      </c>
      <c r="B17" s="47" t="s">
        <v>43</v>
      </c>
      <c r="C17" s="46" t="s">
        <v>23</v>
      </c>
      <c r="D17" s="48">
        <v>10</v>
      </c>
      <c r="E17" s="49">
        <v>189.15</v>
      </c>
      <c r="F17" s="62">
        <v>290</v>
      </c>
      <c r="G17" s="49">
        <v>204</v>
      </c>
      <c r="H17" s="46">
        <v>3</v>
      </c>
      <c r="I17" s="50">
        <f t="shared" si="0"/>
        <v>227.71666666666667</v>
      </c>
      <c r="J17" s="51">
        <f t="shared" si="1"/>
        <v>54.447597130941716</v>
      </c>
      <c r="K17" s="52">
        <f t="shared" si="2"/>
        <v>0.23910238072579251</v>
      </c>
      <c r="L17" s="53">
        <f t="shared" si="3"/>
        <v>2277.1666666666665</v>
      </c>
      <c r="M17" s="54">
        <f t="shared" si="4"/>
        <v>227.71666666666664</v>
      </c>
      <c r="N17" s="55">
        <f t="shared" si="5"/>
        <v>227.72</v>
      </c>
      <c r="O17" s="55">
        <f t="shared" si="6"/>
        <v>2277.1999999999998</v>
      </c>
    </row>
    <row r="18" spans="1:16" s="58" customFormat="1" ht="45.75" thickBot="1" x14ac:dyDescent="0.3">
      <c r="A18" s="46">
        <v>10</v>
      </c>
      <c r="B18" s="47" t="s">
        <v>37</v>
      </c>
      <c r="C18" s="46" t="s">
        <v>23</v>
      </c>
      <c r="D18" s="48">
        <v>6</v>
      </c>
      <c r="E18" s="49">
        <v>5206.5</v>
      </c>
      <c r="F18" s="62">
        <v>2670</v>
      </c>
      <c r="G18" s="49">
        <v>3850</v>
      </c>
      <c r="H18" s="46">
        <v>3</v>
      </c>
      <c r="I18" s="50">
        <f t="shared" si="0"/>
        <v>3908.8333333333335</v>
      </c>
      <c r="J18" s="51">
        <f t="shared" si="1"/>
        <v>1269.2730531029688</v>
      </c>
      <c r="K18" s="52">
        <f t="shared" si="2"/>
        <v>0.32471915399385204</v>
      </c>
      <c r="L18" s="53">
        <f t="shared" si="3"/>
        <v>23453</v>
      </c>
      <c r="M18" s="54">
        <f t="shared" si="4"/>
        <v>3908.8333333333335</v>
      </c>
      <c r="N18" s="55">
        <f t="shared" si="5"/>
        <v>3908.83</v>
      </c>
      <c r="O18" s="55">
        <f t="shared" si="6"/>
        <v>23452.98</v>
      </c>
      <c r="P18" s="59"/>
    </row>
    <row r="19" spans="1:16" ht="30.75" thickBot="1" x14ac:dyDescent="0.25">
      <c r="A19" s="46">
        <v>11</v>
      </c>
      <c r="B19" s="47" t="s">
        <v>32</v>
      </c>
      <c r="C19" s="46" t="s">
        <v>38</v>
      </c>
      <c r="D19" s="48">
        <v>5</v>
      </c>
      <c r="E19" s="49">
        <v>1359.15</v>
      </c>
      <c r="F19" s="61">
        <v>1300</v>
      </c>
      <c r="G19" s="30">
        <v>1470</v>
      </c>
      <c r="H19" s="23">
        <v>3</v>
      </c>
      <c r="I19" s="25">
        <f t="shared" si="0"/>
        <v>1376.3833333333332</v>
      </c>
      <c r="J19" s="26">
        <f t="shared" si="1"/>
        <v>86.300294514754299</v>
      </c>
      <c r="K19" s="27">
        <f t="shared" si="2"/>
        <v>6.2700769781737872E-2</v>
      </c>
      <c r="L19" s="28">
        <f t="shared" si="3"/>
        <v>6881.9166666666661</v>
      </c>
      <c r="M19" s="29">
        <f t="shared" si="4"/>
        <v>1376.3833333333332</v>
      </c>
      <c r="N19" s="24">
        <f t="shared" si="5"/>
        <v>1376.38</v>
      </c>
      <c r="O19" s="24">
        <f t="shared" si="6"/>
        <v>6881.9000000000005</v>
      </c>
    </row>
    <row r="20" spans="1:16" s="15" customFormat="1" ht="75.75" thickBot="1" x14ac:dyDescent="0.3">
      <c r="A20" s="46">
        <v>12</v>
      </c>
      <c r="B20" s="47" t="s">
        <v>33</v>
      </c>
      <c r="C20" s="46" t="s">
        <v>38</v>
      </c>
      <c r="D20" s="48">
        <v>1</v>
      </c>
      <c r="E20" s="49">
        <v>401.7</v>
      </c>
      <c r="F20" s="62">
        <v>400</v>
      </c>
      <c r="G20" s="39">
        <v>483</v>
      </c>
      <c r="H20" s="38">
        <v>3</v>
      </c>
      <c r="I20" s="40">
        <f t="shared" si="0"/>
        <v>428.23333333333335</v>
      </c>
      <c r="J20" s="41">
        <f t="shared" si="1"/>
        <v>47.436940598370526</v>
      </c>
      <c r="K20" s="42">
        <f t="shared" si="2"/>
        <v>0.11077358277816733</v>
      </c>
      <c r="L20" s="43">
        <f t="shared" si="3"/>
        <v>428.23333333333335</v>
      </c>
      <c r="M20" s="44">
        <f t="shared" si="4"/>
        <v>428.23333333333335</v>
      </c>
      <c r="N20" s="45">
        <f t="shared" si="5"/>
        <v>428.23</v>
      </c>
      <c r="O20" s="45">
        <f t="shared" si="6"/>
        <v>428.23</v>
      </c>
    </row>
    <row r="21" spans="1:16" ht="105.75" thickBot="1" x14ac:dyDescent="0.25">
      <c r="A21" s="23">
        <v>13</v>
      </c>
      <c r="B21" s="32" t="s">
        <v>34</v>
      </c>
      <c r="C21" s="23" t="s">
        <v>38</v>
      </c>
      <c r="D21" s="33">
        <v>1</v>
      </c>
      <c r="E21" s="30">
        <v>438.75</v>
      </c>
      <c r="F21" s="61">
        <v>455</v>
      </c>
      <c r="G21" s="30">
        <v>530</v>
      </c>
      <c r="H21" s="23">
        <v>3</v>
      </c>
      <c r="I21" s="25">
        <f t="shared" si="0"/>
        <v>474.58333333333331</v>
      </c>
      <c r="J21" s="26">
        <f t="shared" si="1"/>
        <v>48.675156222998744</v>
      </c>
      <c r="K21" s="27">
        <f t="shared" si="2"/>
        <v>0.10256398150587971</v>
      </c>
      <c r="L21" s="28">
        <f t="shared" si="3"/>
        <v>474.58333333333331</v>
      </c>
      <c r="M21" s="29">
        <f t="shared" si="4"/>
        <v>474.58333333333331</v>
      </c>
      <c r="N21" s="24">
        <f t="shared" si="5"/>
        <v>474.58</v>
      </c>
      <c r="O21" s="24">
        <f t="shared" si="6"/>
        <v>474.58</v>
      </c>
    </row>
    <row r="22" spans="1:16" s="37" customFormat="1" ht="45.75" thickBot="1" x14ac:dyDescent="0.3">
      <c r="A22" s="23">
        <v>14</v>
      </c>
      <c r="B22" s="32" t="s">
        <v>35</v>
      </c>
      <c r="C22" s="23" t="s">
        <v>23</v>
      </c>
      <c r="D22" s="33">
        <v>2</v>
      </c>
      <c r="E22" s="30">
        <v>657.15</v>
      </c>
      <c r="F22" s="61">
        <v>650</v>
      </c>
      <c r="G22" s="30">
        <v>356</v>
      </c>
      <c r="H22" s="23">
        <v>3</v>
      </c>
      <c r="I22" s="25">
        <f t="shared" si="0"/>
        <v>554.38333333333333</v>
      </c>
      <c r="J22" s="26">
        <f t="shared" si="1"/>
        <v>171.84219747586238</v>
      </c>
      <c r="K22" s="27">
        <f t="shared" si="2"/>
        <v>0.30996999213996762</v>
      </c>
      <c r="L22" s="28">
        <f t="shared" si="3"/>
        <v>1108.7666666666667</v>
      </c>
      <c r="M22" s="29">
        <f t="shared" si="4"/>
        <v>554.38333333333333</v>
      </c>
      <c r="N22" s="24">
        <f t="shared" si="5"/>
        <v>554.38</v>
      </c>
      <c r="O22" s="24">
        <f t="shared" si="6"/>
        <v>1108.76</v>
      </c>
    </row>
    <row r="23" spans="1:16" x14ac:dyDescent="0.2">
      <c r="A23" s="3"/>
      <c r="B23" s="35"/>
      <c r="C23" s="4"/>
      <c r="D23" s="4"/>
      <c r="E23" s="31"/>
      <c r="F23" s="5"/>
      <c r="G23" s="5"/>
      <c r="H23" s="6"/>
      <c r="I23" s="7"/>
      <c r="J23" s="8"/>
      <c r="K23" s="9"/>
      <c r="L23" s="10"/>
      <c r="M23" s="22"/>
      <c r="N23" s="10" t="s">
        <v>14</v>
      </c>
      <c r="O23" s="11">
        <f>O22+O21+O20+O19+O18+O17+O16+O15+O14+O13+O12+O11+O10+O9</f>
        <v>115951.70000000001</v>
      </c>
    </row>
    <row r="24" spans="1:16" ht="15.75" x14ac:dyDescent="0.2">
      <c r="A24" s="86" t="s">
        <v>15</v>
      </c>
      <c r="B24" s="86"/>
      <c r="C24" s="86"/>
      <c r="D24" s="86"/>
      <c r="E24" s="86"/>
      <c r="F24" s="86"/>
      <c r="G24" s="86"/>
      <c r="H24" s="86"/>
      <c r="I24" s="12">
        <f>O23</f>
        <v>115951.70000000001</v>
      </c>
      <c r="J24" s="13" t="s">
        <v>16</v>
      </c>
      <c r="K24" s="13"/>
      <c r="L24" s="13"/>
      <c r="M24" s="13"/>
      <c r="N24" s="13"/>
      <c r="O24" s="12"/>
    </row>
    <row r="25" spans="1:16" ht="15.75" x14ac:dyDescent="0.2">
      <c r="A25" s="87" t="s">
        <v>42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</row>
    <row r="26" spans="1:16" ht="12.75" customHeight="1" x14ac:dyDescent="0.2">
      <c r="A26" s="85" t="s">
        <v>22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</row>
    <row r="27" spans="1:16" ht="12.75" customHeight="1" x14ac:dyDescent="0.2">
      <c r="A27" s="85" t="s">
        <v>17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</row>
    <row r="28" spans="1:16" ht="15.75" x14ac:dyDescent="0.2">
      <c r="A28" s="84"/>
      <c r="B28" s="84"/>
      <c r="C28" s="78"/>
      <c r="D28" s="78"/>
      <c r="E28" s="78"/>
      <c r="F28" s="78"/>
      <c r="G28" s="78"/>
      <c r="H28" s="78"/>
      <c r="I28" s="78"/>
      <c r="J28" s="15"/>
      <c r="K28" s="15"/>
      <c r="L28" s="15"/>
      <c r="M28" s="15"/>
      <c r="N28" s="15"/>
      <c r="O28" s="15"/>
    </row>
    <row r="29" spans="1:16" ht="15.75" x14ac:dyDescent="0.2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15"/>
    </row>
    <row r="30" spans="1:16" ht="15.75" x14ac:dyDescent="0.25">
      <c r="A30" s="83"/>
      <c r="B30" s="83"/>
      <c r="C30" s="2"/>
      <c r="D30" s="2"/>
      <c r="E30" s="60"/>
      <c r="F30" s="2"/>
      <c r="G30" s="2"/>
      <c r="H30" s="2"/>
      <c r="J30" s="83"/>
      <c r="K30" s="83"/>
    </row>
    <row r="31" spans="1:16" ht="15.75" x14ac:dyDescent="0.25">
      <c r="A31" s="78"/>
      <c r="B31" s="78"/>
      <c r="C31" s="78"/>
      <c r="D31" s="78"/>
      <c r="E31" s="78"/>
      <c r="F31" s="78"/>
      <c r="G31" s="78"/>
      <c r="H31" s="16"/>
      <c r="I31" s="15"/>
      <c r="J31" s="15"/>
      <c r="K31" s="15"/>
      <c r="L31" s="15"/>
      <c r="M31" s="15"/>
      <c r="N31" s="15"/>
      <c r="O31" s="15"/>
    </row>
  </sheetData>
  <mergeCells count="23">
    <mergeCell ref="A31:G31"/>
    <mergeCell ref="C28:I28"/>
    <mergeCell ref="A29:N29"/>
    <mergeCell ref="A6:B6"/>
    <mergeCell ref="C5:O5"/>
    <mergeCell ref="A30:B30"/>
    <mergeCell ref="J30:K30"/>
    <mergeCell ref="A28:B28"/>
    <mergeCell ref="A27:O27"/>
    <mergeCell ref="A26:O26"/>
    <mergeCell ref="A24:H24"/>
    <mergeCell ref="A25:O25"/>
    <mergeCell ref="M2:O2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2026-07-28T12:03:47Z</dcterms:modified>
</cp:coreProperties>
</file>