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190" yWindow="375" windowWidth="19410" windowHeight="9945"/>
  </bookViews>
  <sheets>
    <sheet name="Расчёт НМЦК (за м2)" sheetId="4" r:id="rId1"/>
    <sheet name="Лист1" sheetId="3" r:id="rId2"/>
  </sheets>
  <definedNames>
    <definedName name="_xlnm._FilterDatabase" localSheetId="0" hidden="1">'Расчёт НМЦК (за м2)'!$A$5:$Y$51</definedName>
    <definedName name="_xlnm.Print_Titles" localSheetId="0">'Расчёт НМЦК (за м2)'!$3:$4</definedName>
    <definedName name="_xlnm.Print_Area" localSheetId="0">'Расчёт НМЦК (за м2)'!$A$1:$Q$57</definedName>
  </definedNames>
  <calcPr calcId="124519" iterateDelta="1E-4"/>
</workbook>
</file>

<file path=xl/calcChain.xml><?xml version="1.0" encoding="utf-8"?>
<calcChain xmlns="http://schemas.openxmlformats.org/spreadsheetml/2006/main">
  <c r="Q51" i="4"/>
  <c r="Q40"/>
  <c r="Q34"/>
  <c r="O49"/>
  <c r="O48"/>
  <c r="O47"/>
  <c r="O46"/>
  <c r="O45"/>
  <c r="O44"/>
  <c r="O43"/>
  <c r="O42"/>
  <c r="O41"/>
  <c r="A43"/>
  <c r="A44" s="1"/>
  <c r="A45" s="1"/>
  <c r="A46" s="1"/>
  <c r="A47" s="1"/>
  <c r="A48" s="1"/>
  <c r="A49" s="1"/>
  <c r="A42"/>
  <c r="A30"/>
  <c r="A31" s="1"/>
  <c r="A32" s="1"/>
  <c r="A33" s="1"/>
  <c r="A29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6"/>
  <c r="J5"/>
  <c r="J41"/>
  <c r="K49"/>
  <c r="K5"/>
  <c r="O50" l="1"/>
  <c r="J49"/>
  <c r="N49" s="1"/>
  <c r="K48"/>
  <c r="L49" l="1"/>
  <c r="J48"/>
  <c r="N48" s="1"/>
  <c r="K47"/>
  <c r="L48" l="1"/>
  <c r="J47"/>
  <c r="N47" s="1"/>
  <c r="K46"/>
  <c r="L47" l="1"/>
  <c r="J46"/>
  <c r="N46" s="1"/>
  <c r="K45"/>
  <c r="L46" l="1"/>
  <c r="J45"/>
  <c r="N45" s="1"/>
  <c r="K44"/>
  <c r="L45" l="1"/>
  <c r="J44"/>
  <c r="N44" s="1"/>
  <c r="K43"/>
  <c r="L44" l="1"/>
  <c r="J43"/>
  <c r="N43" s="1"/>
  <c r="K42"/>
  <c r="L43" l="1"/>
  <c r="J42"/>
  <c r="N42" s="1"/>
  <c r="K41"/>
  <c r="L42" l="1"/>
  <c r="N41"/>
  <c r="D40"/>
  <c r="K39"/>
  <c r="L41" l="1"/>
  <c r="J39"/>
  <c r="N39" s="1"/>
  <c r="F39"/>
  <c r="K38"/>
  <c r="L39" l="1"/>
  <c r="O39"/>
  <c r="J38"/>
  <c r="N38" s="1"/>
  <c r="F38"/>
  <c r="K37"/>
  <c r="O38" l="1"/>
  <c r="L38"/>
  <c r="J37"/>
  <c r="N37" s="1"/>
  <c r="F37"/>
  <c r="K36"/>
  <c r="O37" l="1"/>
  <c r="L37"/>
  <c r="J36"/>
  <c r="N36" s="1"/>
  <c r="F36"/>
  <c r="K35"/>
  <c r="L36" l="1"/>
  <c r="O36"/>
  <c r="J35"/>
  <c r="N35" s="1"/>
  <c r="F35"/>
  <c r="F40" s="1"/>
  <c r="D34"/>
  <c r="K33"/>
  <c r="L35" l="1"/>
  <c r="O35"/>
  <c r="O40" s="1"/>
  <c r="J33"/>
  <c r="N33" s="1"/>
  <c r="F33"/>
  <c r="K32"/>
  <c r="L33" l="1"/>
  <c r="O33"/>
  <c r="J32"/>
  <c r="N32" s="1"/>
  <c r="F32"/>
  <c r="K31"/>
  <c r="O32" l="1"/>
  <c r="L32"/>
  <c r="J31"/>
  <c r="N31" s="1"/>
  <c r="F31"/>
  <c r="K30"/>
  <c r="L31" l="1"/>
  <c r="O31"/>
  <c r="J30"/>
  <c r="N30" s="1"/>
  <c r="F30"/>
  <c r="K29"/>
  <c r="L30" l="1"/>
  <c r="O30"/>
  <c r="J29"/>
  <c r="N29" s="1"/>
  <c r="F29"/>
  <c r="K28"/>
  <c r="L29" l="1"/>
  <c r="O29"/>
  <c r="J28"/>
  <c r="N28" s="1"/>
  <c r="F28"/>
  <c r="F34" s="1"/>
  <c r="D27"/>
  <c r="K26"/>
  <c r="I51" l="1"/>
  <c r="H51"/>
  <c r="G51"/>
  <c r="L28"/>
  <c r="O28"/>
  <c r="O34" s="1"/>
  <c r="J26"/>
  <c r="N26" s="1"/>
  <c r="F26"/>
  <c r="K25"/>
  <c r="O26" l="1"/>
  <c r="L26"/>
  <c r="J25"/>
  <c r="N25" s="1"/>
  <c r="F25"/>
  <c r="K24"/>
  <c r="L25" l="1"/>
  <c r="O25"/>
  <c r="J24"/>
  <c r="N24" s="1"/>
  <c r="F24"/>
  <c r="K23"/>
  <c r="L24" l="1"/>
  <c r="O24"/>
  <c r="J23"/>
  <c r="N23" s="1"/>
  <c r="F23"/>
  <c r="K22"/>
  <c r="L23" l="1"/>
  <c r="O23"/>
  <c r="J22"/>
  <c r="N22" s="1"/>
  <c r="F22"/>
  <c r="K21"/>
  <c r="O22" l="1"/>
  <c r="L22"/>
  <c r="J21"/>
  <c r="N21" s="1"/>
  <c r="F21"/>
  <c r="K20"/>
  <c r="L21" l="1"/>
  <c r="O21"/>
  <c r="J20"/>
  <c r="N20" s="1"/>
  <c r="F20"/>
  <c r="K19"/>
  <c r="L20" l="1"/>
  <c r="O20"/>
  <c r="J19"/>
  <c r="N19" s="1"/>
  <c r="F19"/>
  <c r="K18"/>
  <c r="O19" l="1"/>
  <c r="L19"/>
  <c r="J18"/>
  <c r="N18" s="1"/>
  <c r="F18"/>
  <c r="K17"/>
  <c r="L18" l="1"/>
  <c r="O18"/>
  <c r="J17"/>
  <c r="N17" s="1"/>
  <c r="F17"/>
  <c r="K16"/>
  <c r="L17" l="1"/>
  <c r="O17"/>
  <c r="J16"/>
  <c r="N16" s="1"/>
  <c r="F16"/>
  <c r="K15"/>
  <c r="L16" l="1"/>
  <c r="O16"/>
  <c r="J15"/>
  <c r="N15" s="1"/>
  <c r="F15"/>
  <c r="K14"/>
  <c r="L15" l="1"/>
  <c r="O15"/>
  <c r="J14"/>
  <c r="N14" s="1"/>
  <c r="F14"/>
  <c r="K13"/>
  <c r="L14" l="1"/>
  <c r="O14"/>
  <c r="J13"/>
  <c r="N13" s="1"/>
  <c r="F13"/>
  <c r="K12"/>
  <c r="L13" l="1"/>
  <c r="O13"/>
  <c r="J12"/>
  <c r="N12" s="1"/>
  <c r="F12"/>
  <c r="K11"/>
  <c r="L12" l="1"/>
  <c r="O12"/>
  <c r="J11"/>
  <c r="N11" s="1"/>
  <c r="F11"/>
  <c r="K10"/>
  <c r="L11" l="1"/>
  <c r="O11"/>
  <c r="J10"/>
  <c r="N10" s="1"/>
  <c r="F10"/>
  <c r="K9"/>
  <c r="L10" l="1"/>
  <c r="O10"/>
  <c r="J9"/>
  <c r="N9" s="1"/>
  <c r="F9"/>
  <c r="K8"/>
  <c r="L9" l="1"/>
  <c r="O9"/>
  <c r="J8"/>
  <c r="N8" s="1"/>
  <c r="F8"/>
  <c r="K7"/>
  <c r="L8" l="1"/>
  <c r="O8"/>
  <c r="J7"/>
  <c r="N7" s="1"/>
  <c r="F7"/>
  <c r="K6"/>
  <c r="L7" l="1"/>
  <c r="O7"/>
  <c r="J6"/>
  <c r="N6" s="1"/>
  <c r="F6"/>
  <c r="L6" l="1"/>
  <c r="O6"/>
  <c r="N5"/>
  <c r="F5"/>
  <c r="F27" s="1"/>
  <c r="L5" l="1"/>
  <c r="O5"/>
  <c r="O27" s="1"/>
  <c r="O51" s="1"/>
  <c r="O60" l="1"/>
  <c r="Q52"/>
  <c r="N61"/>
  <c r="N63"/>
  <c r="P5" l="1"/>
  <c r="Q5" s="1"/>
  <c r="P6"/>
  <c r="Q6" s="1"/>
  <c r="P10"/>
  <c r="Q10" s="1"/>
  <c r="P14"/>
  <c r="Q14" s="1"/>
  <c r="P18"/>
  <c r="Q18" s="1"/>
  <c r="P22"/>
  <c r="Q22" s="1"/>
  <c r="P26"/>
  <c r="Q26" s="1"/>
  <c r="P30"/>
  <c r="Q30" s="1"/>
  <c r="P34"/>
  <c r="P38"/>
  <c r="Q38" s="1"/>
  <c r="P42"/>
  <c r="Q42" s="1"/>
  <c r="P46"/>
  <c r="Q46" s="1"/>
  <c r="P20"/>
  <c r="Q20" s="1"/>
  <c r="P24"/>
  <c r="Q24" s="1"/>
  <c r="P32"/>
  <c r="Q32" s="1"/>
  <c r="P44"/>
  <c r="Q44" s="1"/>
  <c r="P13"/>
  <c r="Q13" s="1"/>
  <c r="P21"/>
  <c r="Q21" s="1"/>
  <c r="P25"/>
  <c r="Q25" s="1"/>
  <c r="P33"/>
  <c r="Q33" s="1"/>
  <c r="P41"/>
  <c r="Q41" s="1"/>
  <c r="P49"/>
  <c r="Q49" s="1"/>
  <c r="P7"/>
  <c r="Q7" s="1"/>
  <c r="P11"/>
  <c r="Q11" s="1"/>
  <c r="P15"/>
  <c r="Q15" s="1"/>
  <c r="P19"/>
  <c r="Q19" s="1"/>
  <c r="P23"/>
  <c r="Q23" s="1"/>
  <c r="P27"/>
  <c r="P31"/>
  <c r="Q31" s="1"/>
  <c r="P35"/>
  <c r="Q35" s="1"/>
  <c r="P39"/>
  <c r="Q39" s="1"/>
  <c r="P43"/>
  <c r="Q43" s="1"/>
  <c r="P47"/>
  <c r="Q47" s="1"/>
  <c r="P8"/>
  <c r="Q8" s="1"/>
  <c r="P12"/>
  <c r="Q12" s="1"/>
  <c r="P16"/>
  <c r="Q16" s="1"/>
  <c r="P28"/>
  <c r="Q28" s="1"/>
  <c r="P36"/>
  <c r="Q36" s="1"/>
  <c r="P48"/>
  <c r="Q48" s="1"/>
  <c r="P9"/>
  <c r="Q9" s="1"/>
  <c r="P17"/>
  <c r="Q17" s="1"/>
  <c r="P29"/>
  <c r="Q29" s="1"/>
  <c r="P37"/>
  <c r="Q37" s="1"/>
  <c r="P45"/>
  <c r="Q45" s="1"/>
  <c r="Q50" s="1"/>
  <c r="Q27" l="1"/>
  <c r="Q59" l="1"/>
</calcChain>
</file>

<file path=xl/sharedStrings.xml><?xml version="1.0" encoding="utf-8"?>
<sst xmlns="http://schemas.openxmlformats.org/spreadsheetml/2006/main" count="117" uniqueCount="76">
  <si>
    <t>Ед. изм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</si>
  <si>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</si>
  <si>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</si>
  <si>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НМЦК</t>
  </si>
  <si>
    <t xml:space="preserve">Кол-во    </t>
  </si>
  <si>
    <t>Коммерческие предложения (руб./ед.изм.) с НДС (если поставщик является плательщиком НДС )</t>
  </si>
  <si>
    <t>Нормативная НМЦК (за ед.)</t>
  </si>
  <si>
    <t>Принимаемая  НМЦК (за ед.)</t>
  </si>
  <si>
    <t>№пп</t>
  </si>
  <si>
    <t>ИТОГО:</t>
  </si>
  <si>
    <t>Наименование</t>
  </si>
  <si>
    <t xml:space="preserve">               Нормативная цена                     (Приказ ФТС от 31.05.2022 № 421 )</t>
  </si>
  <si>
    <t>м2</t>
  </si>
  <si>
    <t>Москва, проспект Академика Сахарова, д. 9,  11 этаж: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</si>
  <si>
    <t>Итого общий объем</t>
  </si>
  <si>
    <t>Расчет начальной (максимальной) цены контракта на оказание услуг по комплексному содержанию помещений и объектов Центрального таможенного управления</t>
  </si>
  <si>
    <t>Расчет произвел ГГТИ отдела планирования закупочной деятельности контрактной службы</t>
  </si>
  <si>
    <t>НМЦК, определенная методом сопоставимых рыночных цен (анализа рынка)* с НДС (если поставщик является плательщиком НДС) (руб.)</t>
  </si>
  <si>
    <t>Кол-во дней уборки/раз замены ковриков</t>
  </si>
  <si>
    <t>Принимаемая НМЦК (руб.)</t>
  </si>
  <si>
    <t xml:space="preserve">Перерасчет цены за ед. с учетом доведенных ЛБО (руб.)                             
</t>
  </si>
  <si>
    <t>Мешки для мусора тип 1:
Для хранения мусора. Вид материала: полиэтилен. Объем мешков для мусора, Л: ≥30л.</t>
  </si>
  <si>
    <t>Мешки для мусора тип 2:
Предназначен для хранения мусора. Вид материала: Полиэтилен. Объем мешков для мусора, Л: ≥120 л. Толщина материала, мм: &gt;0,05</t>
  </si>
  <si>
    <t>Мыло туалетное жидкое:
Наличие ароматической отдушки: да.</t>
  </si>
  <si>
    <t>Мыло туалетное твердое:
Марка мыла: Нейтральное (Н), Наличие ароматической отдушки: да. Масса мыла, Г: ≥100 и &lt;110</t>
  </si>
  <si>
    <t>Освежитель воздуха (дезодорант):
Форма выпуска: Аэрозоль. Вид товара: нейтрализатор запаха. Дополнительные характеристики: Объем Мл: 300 мл. Аромат, имитирующий натуральные природные запахи. Обоснование дополнительных характеристик: объем установлен с учетом площади, в которых будет использоваться освежитель. Такой объем обеспечивает достаточную интенсивность распыления, для эффективного устранения запахов при умеренном расходе, при этом флакон удобен для хранения и не занимает много места; Аромат продиктован потребностью обеспечить сотрудникам комфортные условия труда. Аромат, имитирующий натуральные природные запахи, способствует специфики применения в жилых зонах (помещениях) учреждения.</t>
  </si>
  <si>
    <t>Бумажное полотенце (листовое):
Форма выпуска: Лист. Количество листов (шт.): ≥200. Количество слоев: многослойные. Для использования в диспенсере: да. Дополнительные характеристики: Полотенца для личной гигиены. Размер одного листа: 23х23 см или 25х25 см. Цвет: белый; допускается поставка полотенец других цветов, по согласованию с Заказчиком. Обоснование дополнительных характеристик: белый цвет является стандартом для санитарно-гигиенических изделий, соответствует требованиям к чистоте и визуальному восприятию. Размер листка определен в соответствии с используемыми диспенсерами для бумажных полотенец заказчика, установленных в санитарных узлах. Полотенца для личной гигиены необходимы для обеспечения санитарно-гигиенических нужд учреждения. Полотенце предназначено для вытирания рук, лица и других частей тела. Экологические требования: не менее 20% доли вторичного сырья, использованного при производстве товара (ч. 5 ст. 33 Федеральный закон от 05.04.2013 № 44-ФЗ «О контрактной системе в сфере закупок товаров, работ, услуг для обеспечения государственных и муниципальных нужд», Постановление Правительства РФ от 08.07.2022 № 1224 «Об установлении описания отдельных видов товаров, являющихся объектом закупки для обеспечения государственных и муниципальных нужд, при закупках которых предъявляются экологические требования»).</t>
  </si>
  <si>
    <t>Рул</t>
  </si>
  <si>
    <t>Л;ДМ3</t>
  </si>
  <si>
    <t>Шт.</t>
  </si>
  <si>
    <t>Упак</t>
  </si>
  <si>
    <t>Бумага туалетная (рулонная, 1200 шт):
Форма выпуска: Рулон. Количество слоев: Многослойная. Длина намотки рулона, метров: ≥150 и &lt;180. Туалетная бумага биоразлагаемая: да. Требования к исполнению: перфорация, тиснение. Дополнительные характеристики: Бумага предназначена для личной гигиены. Бумага в рулоне делится на отдельные листы. Обрез кромок ровный, чистый. Цвет белый. Обоснование дополнительных характеристик: белый цвет является стандартом для санитарно-гигиенических изделий, соответствует требованиям к чистоте и визуальному восприятию. Обрез кромок туалетной бумаги должен быть ровный, чистый. Это обеспечивает удобство использования (рулон легче разматывать), предотвращает распад рулона при транспортировке и эксплуатации, а также снижает риск травмирования при использовании. Бумага в рулоне делится на отдельные листы для обеспечения совместимости с имеющимися диспенсерами, которые рассчитаны на отрыв листков. Бумага туалетная - это изделие, созданное для санитарно-гигиенических нужд человека, то есть непосредственно связанные с поддержанием личной гигиены. Экологические требования: не менее 20% доли вторичного сырья, использованного при производстве товара (ч. 5 ст. 33 Федеральный закон от 05.04.2013 № 44-ФЗ «О контрактной системе в сфере закупок товаров, работ, услуг для обеспечения государственных и муниципальных нужд», Постановление Правительства РФ от 08.07.2022 № 1224 «Об установлении описания отдельных видов товаров, являющихся объектом закупки для обеспечения государственных и муниципальных нужд, при закупках которых предъявляются экологические требования»).</t>
  </si>
  <si>
    <t>Бумажное полотенце (рулонное):
Форма выпуска: Рулон. Длина рулона: ≥50. Количество слоев: многослойные. Дополнительные характеристики: Полотенца для личной гигиены. Цвет: белый. Обоснование дополнительных характеристик: белый цвет является стандартом для санитарно-гигиенических изделий, соответствует требованиям к чистоте и визуальному восприятию. Полотенца для личной гигиены необходимы для обеспечения санитарногигиенических нужд учреждения. Полотенце предназначено для вытирания рук, лица и других частей тела. Экологические требования: не менее 20% доли вторичного сырья, использованного при производстве товара (ч. 5 ст. 33 Федеральный закон от 05.04.2013 № 44- ФЗ «О контрактной системе в сфере закупок товаров, работ, услуг для обеспечения государственных и муниципальных нужд», Постановление Правительства РФ от 08.07.2022 № 1224 «Об особенностях описания отдельных видов товаров, являющихся объектом закупки для обеспечения государственных и муниципальных нужд, при закупках которых предъявляются экологические требования»).</t>
  </si>
  <si>
    <t>Источник № 1 ( вх. №55816  от 18.08.2026 ), (руб.)</t>
  </si>
  <si>
    <t>Источник № 2 ( вх. № 55817 от 18.08.2026 ) (руб.)</t>
  </si>
  <si>
    <t>Источник № 3 ( вх. № 55815 от 11.08.2026 ) (руб.)</t>
  </si>
  <si>
    <r>
      <rPr>
        <b/>
        <sz val="10"/>
        <color indexed="8"/>
        <rFont val="Times New Roman"/>
        <family val="1"/>
        <charset val="204"/>
      </rPr>
      <t xml:space="preserve">Перерасчет соимости с учетом доведенных ЛБО (руб.) </t>
    </r>
    <r>
      <rPr>
        <sz val="10"/>
        <color indexed="8"/>
        <rFont val="Times New Roman"/>
        <family val="1"/>
        <charset val="204"/>
      </rPr>
      <t xml:space="preserve">                           
</t>
    </r>
  </si>
  <si>
    <r>
      <t xml:space="preserve">Коэффициент вариации цен
V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</si>
  <si>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
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</si>
  <si>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подвал: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</si>
  <si>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цоколь: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</si>
  <si>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1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</si>
  <si>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 этаж:2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</si>
  <si>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3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</si>
  <si>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4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</si>
  <si>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5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</si>
  <si>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5 этаж, ресторан: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</si>
  <si>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6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</si>
  <si>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7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</si>
  <si>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8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</si>
  <si>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9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</si>
  <si>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10 этаж:</t>
    </r>
    <r>
      <rPr>
        <sz val="10"/>
        <color theme="1"/>
        <rFont val="Times New Roman"/>
        <family val="1"/>
        <charset val="204"/>
      </rPr>
      <t xml:space="preserve">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</si>
  <si>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12 этаж</t>
    </r>
    <r>
      <rPr>
        <sz val="10"/>
        <color theme="1"/>
        <rFont val="Times New Roman"/>
        <family val="1"/>
        <charset val="204"/>
      </rPr>
      <t>: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</si>
  <si>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13 этаж</t>
    </r>
    <r>
      <rPr>
        <sz val="10"/>
        <color theme="1"/>
        <rFont val="Times New Roman"/>
        <family val="1"/>
        <charset val="204"/>
      </rPr>
      <t>: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</si>
  <si>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 9,  14 этаж</t>
    </r>
    <r>
      <rPr>
        <sz val="10"/>
        <color theme="1"/>
        <rFont val="Times New Roman"/>
        <family val="1"/>
        <charset val="204"/>
      </rPr>
      <t>: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</si>
  <si>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лифты (2, 3, 5,6,7,8,10,21,22):</t>
    </r>
    <r>
      <rPr>
        <sz val="10"/>
        <color theme="1"/>
        <rFont val="Times New Roman"/>
        <family val="1"/>
        <charset val="204"/>
      </rPr>
      <t xml:space="preserve"> 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</si>
  <si>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ш. Энтузиастов, д.42, стр.1:</t>
    </r>
    <r>
      <rPr>
        <sz val="10"/>
        <color theme="1"/>
        <rFont val="Times New Roman"/>
        <family val="1"/>
        <charset val="204"/>
      </rPr>
      <t xml:space="preserve"> 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</si>
  <si>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Москва,ул.  Н. Басманная, д.23, стр 1:</t>
    </r>
    <r>
      <rPr>
        <sz val="10"/>
        <color theme="1"/>
        <rFont val="Times New Roman"/>
        <family val="1"/>
        <charset val="204"/>
      </rPr>
      <t xml:space="preserve"> 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</si>
  <si>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ул. Профсоюзная, д.125:</t>
    </r>
    <r>
      <rPr>
        <sz val="10"/>
        <color theme="1"/>
        <rFont val="Times New Roman"/>
        <family val="1"/>
        <charset val="204"/>
      </rPr>
      <t xml:space="preserve"> 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</si>
  <si>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Москва,Б. Девятинский пер., д.3, стр.2:</t>
    </r>
    <r>
      <rPr>
        <sz val="10"/>
        <color theme="1"/>
        <rFont val="Times New Roman"/>
        <family val="1"/>
        <charset val="204"/>
      </rPr>
      <t xml:space="preserve"> 
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  уборка мест общего пользования: чистка и дезинфекция унитазов, писсуаров, раковин, душевых комнат (включая удаление следов ржавчины, мочевого и водного камня), удаление липких субстанций и прочих загрязнений,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материала, поддерживающая уборка в течение рабочего дня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</si>
  <si>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цоколь</t>
    </r>
    <r>
      <rPr>
        <sz val="10"/>
        <color theme="1"/>
        <rFont val="Times New Roman"/>
        <family val="1"/>
        <charset val="204"/>
      </rPr>
      <t>: 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материала.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</si>
  <si>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1 этаж, каб.109</t>
    </r>
    <r>
      <rPr>
        <sz val="10"/>
        <color theme="1"/>
        <rFont val="Times New Roman"/>
        <family val="1"/>
        <charset val="204"/>
      </rPr>
      <t>:                                                       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материала.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</si>
  <si>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5 этаж, зал совещаний</t>
    </r>
    <r>
      <rPr>
        <sz val="10"/>
        <color theme="1"/>
        <rFont val="Times New Roman"/>
        <family val="1"/>
        <charset val="204"/>
      </rPr>
      <t>:                                                       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материала.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</si>
  <si>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5 этаж, скайлаб</t>
    </r>
    <r>
      <rPr>
        <sz val="10"/>
        <color theme="1"/>
        <rFont val="Times New Roman"/>
        <family val="1"/>
        <charset val="204"/>
      </rPr>
      <t>:                                                       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материала.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</si>
  <si>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лестничные клетки</t>
    </r>
    <r>
      <rPr>
        <sz val="10"/>
        <color theme="1"/>
        <rFont val="Times New Roman"/>
        <family val="1"/>
        <charset val="204"/>
      </rPr>
      <t>:                                                       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материала.</t>
    </r>
  </si>
  <si>
    <r>
      <rPr>
        <b/>
        <sz val="10"/>
        <color theme="1"/>
        <rFont val="Times New Roman"/>
        <family val="1"/>
        <charset val="204"/>
      </rPr>
      <t>Москва, проспект Академика Сахарова, д.9, грузовой лифт</t>
    </r>
    <r>
      <rPr>
        <sz val="10"/>
        <color theme="1"/>
        <rFont val="Times New Roman"/>
        <family val="1"/>
        <charset val="204"/>
      </rPr>
      <t>:                                                       Удаление мусора из мусорных корзин, замена полиэтиленовых пакетов для сбора мусора (включая стоимость пакетов), сухая уборка пола с использованием подметальной техники, влажная уборка пола с применением специальных моющих средств, удаление пыли с поверхностей, без перемещения документов, вынос и загрузка ТБО в специальные контейнерные баки  во дворе здания, вынос из здания и загрузка крупногабаритного мусора (КГМ) и распаковочного материала.</t>
    </r>
  </si>
  <si>
    <r>
      <rPr>
        <b/>
        <sz val="10"/>
        <color theme="1"/>
        <rFont val="Times New Roman"/>
        <family val="1"/>
        <charset val="204"/>
      </rPr>
      <t>г. Москва, Б. Девятинский пер., д.3, стр.2, наружная территория:</t>
    </r>
    <r>
      <rPr>
        <sz val="10"/>
        <color theme="1"/>
        <rFont val="Times New Roman"/>
        <family val="1"/>
        <charset val="204"/>
      </rPr>
      <t xml:space="preserve">
Комплексное содержание наружной территории в составе работ согласно п 2.4. Технического задания</t>
    </r>
  </si>
  <si>
    <r>
      <rPr>
        <b/>
        <sz val="10"/>
        <color theme="1"/>
        <rFont val="Times New Roman"/>
        <family val="1"/>
        <charset val="204"/>
      </rPr>
      <t>г. Москва, ш. Энтузиастов, д.42, стр.1, наружная территория:</t>
    </r>
    <r>
      <rPr>
        <sz val="10"/>
        <color theme="1"/>
        <rFont val="Times New Roman"/>
        <family val="1"/>
        <charset val="204"/>
      </rPr>
      <t xml:space="preserve">
Комплексное содержание наружной территории в составе работ согласно п 2.4. Технического задания</t>
    </r>
  </si>
  <si>
    <r>
      <rPr>
        <b/>
        <sz val="10"/>
        <color theme="1"/>
        <rFont val="Times New Roman"/>
        <family val="1"/>
        <charset val="204"/>
      </rPr>
      <t>г. Москва, ул. Новая Басманная, д.23, стр.1, наружная территория:</t>
    </r>
    <r>
      <rPr>
        <sz val="10"/>
        <color theme="1"/>
        <rFont val="Times New Roman"/>
        <family val="1"/>
        <charset val="204"/>
      </rPr>
      <t xml:space="preserve">
Комплексное содержание наружной территории в составе работ согласно п 2.4. Технического задания</t>
    </r>
  </si>
  <si>
    <r>
      <rPr>
        <b/>
        <sz val="10"/>
        <color theme="1"/>
        <rFont val="Times New Roman"/>
        <family val="1"/>
        <charset val="204"/>
      </rPr>
      <t>М.о., г.о. Химки, мкр. Подрезково, Тепличный пр-зд, д.1, наружная территория:</t>
    </r>
    <r>
      <rPr>
        <sz val="10"/>
        <color theme="1"/>
        <rFont val="Times New Roman"/>
        <family val="1"/>
        <charset val="204"/>
      </rPr>
      <t xml:space="preserve">
Комплексное содержание наружной территории в составе работ согласно п 2.4. Технического задания</t>
    </r>
  </si>
  <si>
    <r>
      <rPr>
        <b/>
        <sz val="10"/>
        <color theme="1"/>
        <rFont val="Times New Roman"/>
        <family val="1"/>
        <charset val="204"/>
      </rPr>
      <t>г. Москва, пр-кт Академика Сахарова д.9, наружная территория:</t>
    </r>
    <r>
      <rPr>
        <sz val="10"/>
        <color theme="1"/>
        <rFont val="Times New Roman"/>
        <family val="1"/>
        <charset val="204"/>
      </rPr>
      <t xml:space="preserve">
Комплексное содержание наружной территории в составе работ согласно п 2.4. Технического задания</t>
    </r>
  </si>
  <si>
    <t>Бумага туалетная (рулонная):
Форма выпуска: Рулон. Количество слоев: многослойная. Туалетная бумага биоразлагаемая: да. Требования к исполнению: Перфорация. Дополнительные характеристики: Ширина рулона: 12-15 см. Бумага предназначена для личной гигиены. Делит рулон на отдельные листы. Обрез кромок ровный, чистый. Цвет белый. Обоснование дополнительных характеристик: белый цвет является стандартом для санитарно-гигиенических изделий, соответствует требованиям к чистоте и визуальному восприятию. Обрез кромок туалетной бумаги должен быть ровный, чистый. Это обеспечивает удобство использования (рулон легче разматывать), предотвращает распад рулона при транспортировке и эксплуатации, а также снижает риск травмирования при использовании. Бумага в рулоне делится на отдельные листы для обеспечения совместимости с имеющимися диспенсерами, которые рассчитаны на отрыв листков. Бумага туалетная - это изделие, созданное для санитарно-гигиенических нужд человека, то есть непосредственно связанные с поддержанием личной гигиены. Ширина рулона необходима для оптимального размещения на стандартном держателе для рулона туалетной бумаги. (Узкая может не подойти/упасть, а широкая будет мешать нормальному размещению). Это обеспечивает рациональное использование туалетной бумаги. Экологические требования: не менее 20% доли вторичного сырья, использованного при производстве товара (ч. 5 ст. 33 Федеральный закон от 05.04.2013 № 44-ФЗ «О контрактной системе в сфере закупок товаров, работ, услуг для обеспечения государственных и муниципальных нужд», Постановление Правительства РФ от 08.07.2022 № 1224 «Об установлении описания отдельных видов товаров, являющихся объектом закупки для обеспечения государственных и муниципальных нужд, при закупках которых предъявляются экологические требования»).</t>
  </si>
  <si>
    <t>Трефилова СВ</t>
  </si>
  <si>
    <t>Дата подготовки расчета: 26.08.2026</t>
  </si>
  <si>
    <t>В результате проведенного расчета НМЦК контракта составила 979 927,24 рублей</t>
  </si>
  <si>
    <t>Вместе с тем, руководствуясь п. 2 ст. 72 Бюджетного кодекса Российской Федерации, Письмом Министерства финансов Российской Федерации от 16.06.2017 г. № 24-01-10/37713, максимальное значение цены контракта ограничивается пределами лимитов бюджетных обязательств на 2026 г. и составляет:600 000,00 рублей.
В связи с этим целесообразно осуществить пересчет позиций с учетом коэффициента. 
Коэффициент пересчета (Кп)  = 600 000,00/979 927,24= 0,6122903595
НМЦК с коэффициентом пересчета составила 599 791,93 рублей.</t>
  </si>
</sst>
</file>

<file path=xl/styles.xml><?xml version="1.0" encoding="utf-8"?>
<styleSheet xmlns="http://schemas.openxmlformats.org/spreadsheetml/2006/main">
  <numFmts count="1">
    <numFmt numFmtId="164" formatCode="#,##0.00000000000"/>
  </numFmts>
  <fonts count="1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4" fontId="2" fillId="2" borderId="0" xfId="0" applyNumberFormat="1" applyFont="1" applyFill="1"/>
    <xf numFmtId="0" fontId="2" fillId="0" borderId="0" xfId="0" applyFont="1" applyFill="1"/>
    <xf numFmtId="0" fontId="3" fillId="0" borderId="0" xfId="0" applyFont="1"/>
    <xf numFmtId="4" fontId="2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4" fontId="2" fillId="2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/>
    <xf numFmtId="0" fontId="10" fillId="0" borderId="0" xfId="0" applyFont="1" applyFill="1"/>
    <xf numFmtId="4" fontId="10" fillId="0" borderId="0" xfId="0" applyNumberFormat="1" applyFont="1" applyFill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Border="1"/>
    <xf numFmtId="0" fontId="3" fillId="0" borderId="0" xfId="0" applyFont="1" applyBorder="1"/>
    <xf numFmtId="0" fontId="2" fillId="0" borderId="0" xfId="0" applyFont="1" applyFill="1" applyBorder="1"/>
    <xf numFmtId="4" fontId="8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4" fontId="2" fillId="2" borderId="0" xfId="0" applyNumberFormat="1" applyFont="1" applyFill="1" applyBorder="1"/>
    <xf numFmtId="14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colors>
    <mruColors>
      <color rgb="FFFFF0C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34925</xdr:colOff>
      <xdr:row>3</xdr:row>
      <xdr:rowOff>2079625</xdr:rowOff>
    </xdr:from>
    <xdr:to>
      <xdr:col>12</xdr:col>
      <xdr:colOff>15875</xdr:colOff>
      <xdr:row>3</xdr:row>
      <xdr:rowOff>2432050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51375" y="4946650"/>
          <a:ext cx="1285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1130300</xdr:colOff>
      <xdr:row>3</xdr:row>
      <xdr:rowOff>955675</xdr:rowOff>
    </xdr:from>
    <xdr:to>
      <xdr:col>10</xdr:col>
      <xdr:colOff>857810</xdr:colOff>
      <xdr:row>3</xdr:row>
      <xdr:rowOff>1393825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065500" y="3822700"/>
          <a:ext cx="88956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82550</xdr:colOff>
      <xdr:row>3</xdr:row>
      <xdr:rowOff>847725</xdr:rowOff>
    </xdr:from>
    <xdr:to>
      <xdr:col>14</xdr:col>
      <xdr:colOff>234950</xdr:colOff>
      <xdr:row>3</xdr:row>
      <xdr:rowOff>1076325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70900" y="3714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203199</xdr:colOff>
      <xdr:row>3</xdr:row>
      <xdr:rowOff>2619375</xdr:rowOff>
    </xdr:from>
    <xdr:to>
      <xdr:col>14</xdr:col>
      <xdr:colOff>2127340</xdr:colOff>
      <xdr:row>3</xdr:row>
      <xdr:rowOff>3154921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291549" y="5486400"/>
          <a:ext cx="1924141" cy="535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Y65"/>
  <sheetViews>
    <sheetView tabSelected="1" topLeftCell="A47" zoomScale="98" zoomScaleNormal="98" zoomScaleSheetLayoutView="55" workbookViewId="0">
      <pane xSplit="4" topLeftCell="P1" activePane="topRight" state="frozen"/>
      <selection activeCell="A49" sqref="A49"/>
      <selection pane="topRight" activeCell="Q5" sqref="Q5:Q27"/>
    </sheetView>
  </sheetViews>
  <sheetFormatPr defaultColWidth="9.140625" defaultRowHeight="12.75"/>
  <cols>
    <col min="1" max="1" width="8.140625" style="3" customWidth="1"/>
    <col min="2" max="2" width="95.5703125" style="3" customWidth="1"/>
    <col min="3" max="3" width="9.5703125" style="1" customWidth="1"/>
    <col min="4" max="4" width="13.28515625" style="1" customWidth="1"/>
    <col min="5" max="6" width="18" style="2" customWidth="1"/>
    <col min="7" max="7" width="20.85546875" style="2" customWidth="1"/>
    <col min="8" max="8" width="20.7109375" style="2" customWidth="1"/>
    <col min="9" max="9" width="19.85546875" style="2" customWidth="1"/>
    <col min="10" max="10" width="17.42578125" style="3" customWidth="1"/>
    <col min="11" max="11" width="18.28515625" style="3" customWidth="1"/>
    <col min="12" max="12" width="19.5703125" style="3" customWidth="1"/>
    <col min="13" max="13" width="18" style="3" customWidth="1"/>
    <col min="14" max="14" width="19" style="3" customWidth="1"/>
    <col min="15" max="15" width="35.85546875" style="3" customWidth="1"/>
    <col min="16" max="16" width="19" style="3" customWidth="1"/>
    <col min="17" max="17" width="32.5703125" style="3" bestFit="1" customWidth="1"/>
    <col min="18" max="18" width="9.140625" style="4"/>
    <col min="19" max="19" width="19" style="5" customWidth="1"/>
    <col min="20" max="20" width="17.7109375" style="5" customWidth="1"/>
    <col min="21" max="21" width="21.140625" style="5" customWidth="1"/>
    <col min="22" max="22" width="9.140625" style="4"/>
    <col min="23" max="25" width="15" style="3" bestFit="1" customWidth="1"/>
    <col min="26" max="16384" width="9.140625" style="3"/>
  </cols>
  <sheetData>
    <row r="1" spans="1:25">
      <c r="A1" s="66"/>
      <c r="B1" s="66"/>
      <c r="S1" s="59"/>
      <c r="T1" s="59"/>
      <c r="U1" s="59"/>
      <c r="V1" s="60"/>
      <c r="W1" s="61"/>
      <c r="X1" s="61"/>
      <c r="Y1" s="61"/>
    </row>
    <row r="2" spans="1:25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  <c r="N2" s="68"/>
      <c r="O2" s="68"/>
      <c r="P2" s="6"/>
      <c r="Q2" s="6"/>
      <c r="S2" s="59"/>
      <c r="T2" s="59"/>
      <c r="U2" s="59"/>
      <c r="V2" s="60"/>
      <c r="W2" s="61"/>
      <c r="X2" s="61"/>
      <c r="Y2" s="61"/>
    </row>
    <row r="3" spans="1:25" ht="51">
      <c r="A3" s="69" t="s">
        <v>8</v>
      </c>
      <c r="B3" s="70" t="s">
        <v>10</v>
      </c>
      <c r="C3" s="69" t="s">
        <v>0</v>
      </c>
      <c r="D3" s="69" t="s">
        <v>4</v>
      </c>
      <c r="E3" s="72" t="s">
        <v>18</v>
      </c>
      <c r="F3" s="74" t="s">
        <v>14</v>
      </c>
      <c r="G3" s="76" t="s">
        <v>5</v>
      </c>
      <c r="H3" s="77"/>
      <c r="I3" s="77"/>
      <c r="J3" s="78" t="s">
        <v>3</v>
      </c>
      <c r="K3" s="79"/>
      <c r="L3" s="80"/>
      <c r="M3" s="7" t="s">
        <v>6</v>
      </c>
      <c r="N3" s="8" t="s">
        <v>7</v>
      </c>
      <c r="O3" s="9" t="s">
        <v>17</v>
      </c>
      <c r="P3" s="81" t="s">
        <v>20</v>
      </c>
      <c r="Q3" s="83" t="s">
        <v>36</v>
      </c>
      <c r="S3" s="59"/>
      <c r="T3" s="59"/>
      <c r="U3" s="59"/>
      <c r="V3" s="60"/>
      <c r="W3" s="61"/>
      <c r="X3" s="61"/>
      <c r="Y3" s="61"/>
    </row>
    <row r="4" spans="1:25" ht="153">
      <c r="A4" s="69"/>
      <c r="B4" s="71"/>
      <c r="C4" s="69"/>
      <c r="D4" s="69"/>
      <c r="E4" s="73"/>
      <c r="F4" s="75"/>
      <c r="G4" s="10" t="s">
        <v>33</v>
      </c>
      <c r="H4" s="10" t="s">
        <v>34</v>
      </c>
      <c r="I4" s="10" t="s">
        <v>35</v>
      </c>
      <c r="J4" s="9" t="s">
        <v>2</v>
      </c>
      <c r="K4" s="9" t="s">
        <v>1</v>
      </c>
      <c r="L4" s="9" t="s">
        <v>37</v>
      </c>
      <c r="M4" s="11" t="s">
        <v>11</v>
      </c>
      <c r="N4" s="9" t="s">
        <v>19</v>
      </c>
      <c r="O4" s="12" t="s">
        <v>38</v>
      </c>
      <c r="P4" s="82"/>
      <c r="Q4" s="82"/>
      <c r="S4" s="59"/>
      <c r="T4" s="59"/>
      <c r="U4" s="59"/>
      <c r="V4" s="60"/>
      <c r="W4" s="61"/>
      <c r="X4" s="61"/>
      <c r="Y4" s="61"/>
    </row>
    <row r="5" spans="1:25" ht="102">
      <c r="A5" s="13">
        <v>1</v>
      </c>
      <c r="B5" s="14" t="s">
        <v>39</v>
      </c>
      <c r="C5" s="15" t="s">
        <v>12</v>
      </c>
      <c r="D5" s="15">
        <v>153.08000000000001</v>
      </c>
      <c r="E5" s="16">
        <v>5</v>
      </c>
      <c r="F5" s="17">
        <f>D5*E5</f>
        <v>765.40000000000009</v>
      </c>
      <c r="G5" s="17">
        <v>2.7700009088740183</v>
      </c>
      <c r="H5" s="17">
        <v>2.7899989775167287</v>
      </c>
      <c r="I5" s="17">
        <v>2.7800013633110279</v>
      </c>
      <c r="J5" s="17">
        <f>ROUND(AVERAGE(G5:I5),2)</f>
        <v>2.78</v>
      </c>
      <c r="K5" s="17">
        <f>_xlfn.STDEV.S(G5:I5)</f>
        <v>9.999034354970569E-3</v>
      </c>
      <c r="L5" s="17">
        <f t="shared" ref="L5:L26" si="0">(K5/J5)*100</f>
        <v>0.359677494783114</v>
      </c>
      <c r="M5" s="17"/>
      <c r="N5" s="17">
        <f>J5</f>
        <v>2.78</v>
      </c>
      <c r="O5" s="17">
        <f t="shared" ref="O5:O26" si="1">N5*F5</f>
        <v>2127.8119999999999</v>
      </c>
      <c r="P5" s="18">
        <f t="shared" ref="P5:P48" si="2">ROUND(N5*$Q$52,2)</f>
        <v>1.7</v>
      </c>
      <c r="Q5" s="19">
        <f>ROUND(P5*F5,2)</f>
        <v>1301.18</v>
      </c>
      <c r="S5" s="59"/>
      <c r="T5" s="59"/>
      <c r="U5" s="59"/>
      <c r="V5" s="60"/>
      <c r="W5" s="61"/>
      <c r="X5" s="61"/>
      <c r="Y5" s="61"/>
    </row>
    <row r="6" spans="1:25" ht="102">
      <c r="A6" s="20">
        <f>A5+1</f>
        <v>2</v>
      </c>
      <c r="B6" s="14" t="s">
        <v>40</v>
      </c>
      <c r="C6" s="15" t="s">
        <v>12</v>
      </c>
      <c r="D6" s="17">
        <v>632.99</v>
      </c>
      <c r="E6" s="16">
        <v>5</v>
      </c>
      <c r="F6" s="17">
        <f t="shared" ref="F6:F32" si="3">D6*E6</f>
        <v>3164.95</v>
      </c>
      <c r="G6" s="17">
        <v>2.7699998008073483</v>
      </c>
      <c r="H6" s="17">
        <v>2.7900001167681059</v>
      </c>
      <c r="I6" s="17">
        <v>2.7799999587877271</v>
      </c>
      <c r="J6" s="17">
        <f t="shared" ref="J6:J26" si="4">ROUND(AVERAGE(G6:I6),2)</f>
        <v>2.78</v>
      </c>
      <c r="K6" s="17">
        <f t="shared" ref="K6:K26" si="5">_xlfn.STDEV.S(G6:I6)</f>
        <v>1.0000157980378788E-2</v>
      </c>
      <c r="L6" s="17">
        <f t="shared" si="0"/>
        <v>0.35971791296326577</v>
      </c>
      <c r="M6" s="17"/>
      <c r="N6" s="17">
        <f t="shared" ref="N6:N32" si="6">J6</f>
        <v>2.78</v>
      </c>
      <c r="O6" s="17">
        <f t="shared" si="1"/>
        <v>8798.5609999999997</v>
      </c>
      <c r="P6" s="18">
        <f t="shared" si="2"/>
        <v>1.7</v>
      </c>
      <c r="Q6" s="19">
        <f t="shared" ref="Q6:Q26" si="7">ROUND(P6*F6,2)</f>
        <v>5380.42</v>
      </c>
      <c r="S6" s="59"/>
      <c r="T6" s="59"/>
      <c r="U6" s="59"/>
      <c r="V6" s="60"/>
      <c r="W6" s="61"/>
      <c r="X6" s="61"/>
      <c r="Y6" s="61"/>
    </row>
    <row r="7" spans="1:25" ht="102">
      <c r="A7" s="20">
        <f t="shared" ref="A7:A26" si="8">A6+1</f>
        <v>3</v>
      </c>
      <c r="B7" s="14" t="s">
        <v>41</v>
      </c>
      <c r="C7" s="15" t="s">
        <v>12</v>
      </c>
      <c r="D7" s="15">
        <v>1503.05</v>
      </c>
      <c r="E7" s="16">
        <v>5</v>
      </c>
      <c r="F7" s="21">
        <f t="shared" si="3"/>
        <v>7515.25</v>
      </c>
      <c r="G7" s="17">
        <v>2.7121467508819026</v>
      </c>
      <c r="H7" s="17">
        <v>2.7900000433900343</v>
      </c>
      <c r="I7" s="17">
        <v>2.7800000867800687</v>
      </c>
      <c r="J7" s="17">
        <f t="shared" si="4"/>
        <v>2.76</v>
      </c>
      <c r="K7" s="17">
        <f t="shared" si="5"/>
        <v>4.2358016712831861E-2</v>
      </c>
      <c r="L7" s="17">
        <f t="shared" si="0"/>
        <v>1.5347107504649227</v>
      </c>
      <c r="M7" s="17"/>
      <c r="N7" s="17">
        <f t="shared" si="6"/>
        <v>2.76</v>
      </c>
      <c r="O7" s="17">
        <f t="shared" si="1"/>
        <v>20742.09</v>
      </c>
      <c r="P7" s="18">
        <f t="shared" si="2"/>
        <v>1.69</v>
      </c>
      <c r="Q7" s="19">
        <f t="shared" si="7"/>
        <v>12700.77</v>
      </c>
      <c r="S7" s="59"/>
      <c r="T7" s="59"/>
      <c r="U7" s="59"/>
      <c r="V7" s="60"/>
      <c r="W7" s="61"/>
      <c r="X7" s="61"/>
      <c r="Y7" s="61"/>
    </row>
    <row r="8" spans="1:25" ht="102">
      <c r="A8" s="20">
        <f t="shared" si="8"/>
        <v>4</v>
      </c>
      <c r="B8" s="14" t="s">
        <v>42</v>
      </c>
      <c r="C8" s="15" t="s">
        <v>12</v>
      </c>
      <c r="D8" s="15">
        <v>2874.02</v>
      </c>
      <c r="E8" s="16">
        <v>5</v>
      </c>
      <c r="F8" s="17">
        <f t="shared" si="3"/>
        <v>14370.1</v>
      </c>
      <c r="G8" s="17">
        <v>2.7699997851819731</v>
      </c>
      <c r="H8" s="17">
        <v>2.7899999485646974</v>
      </c>
      <c r="I8" s="17">
        <v>2.7800000181536357</v>
      </c>
      <c r="J8" s="17">
        <f t="shared" si="4"/>
        <v>2.78</v>
      </c>
      <c r="K8" s="17">
        <f t="shared" si="5"/>
        <v>1.0000081691743554E-2</v>
      </c>
      <c r="L8" s="17">
        <f t="shared" si="0"/>
        <v>0.35971516876775378</v>
      </c>
      <c r="M8" s="17"/>
      <c r="N8" s="17">
        <f t="shared" si="6"/>
        <v>2.78</v>
      </c>
      <c r="O8" s="17">
        <f t="shared" si="1"/>
        <v>39948.877999999997</v>
      </c>
      <c r="P8" s="18">
        <f t="shared" si="2"/>
        <v>1.7</v>
      </c>
      <c r="Q8" s="19">
        <f t="shared" si="7"/>
        <v>24429.17</v>
      </c>
      <c r="S8" s="59"/>
      <c r="T8" s="59"/>
      <c r="U8" s="59"/>
      <c r="V8" s="60"/>
      <c r="W8" s="61"/>
      <c r="X8" s="61"/>
      <c r="Y8" s="61"/>
    </row>
    <row r="9" spans="1:25" ht="102">
      <c r="A9" s="20">
        <f t="shared" si="8"/>
        <v>5</v>
      </c>
      <c r="B9" s="14" t="s">
        <v>43</v>
      </c>
      <c r="C9" s="15" t="s">
        <v>12</v>
      </c>
      <c r="D9" s="15">
        <v>1539.18</v>
      </c>
      <c r="E9" s="16">
        <v>5</v>
      </c>
      <c r="F9" s="17">
        <f t="shared" si="3"/>
        <v>7695.9000000000005</v>
      </c>
      <c r="G9" s="17">
        <v>2.7699997796681122</v>
      </c>
      <c r="H9" s="17">
        <v>2.7899999830513931</v>
      </c>
      <c r="I9" s="17">
        <v>2.7800000225981423</v>
      </c>
      <c r="J9" s="17">
        <f t="shared" si="4"/>
        <v>2.78</v>
      </c>
      <c r="K9" s="17">
        <f t="shared" si="5"/>
        <v>1.0000101691972919E-2</v>
      </c>
      <c r="L9" s="17">
        <f t="shared" si="0"/>
        <v>0.35971588820046474</v>
      </c>
      <c r="M9" s="17"/>
      <c r="N9" s="17">
        <f t="shared" si="6"/>
        <v>2.78</v>
      </c>
      <c r="O9" s="17">
        <f t="shared" si="1"/>
        <v>21394.601999999999</v>
      </c>
      <c r="P9" s="18">
        <f t="shared" si="2"/>
        <v>1.7</v>
      </c>
      <c r="Q9" s="19">
        <f t="shared" si="7"/>
        <v>13083.03</v>
      </c>
      <c r="S9" s="59"/>
      <c r="T9" s="59"/>
      <c r="U9" s="59"/>
      <c r="V9" s="60"/>
      <c r="W9" s="61"/>
      <c r="X9" s="61"/>
      <c r="Y9" s="61"/>
    </row>
    <row r="10" spans="1:25" ht="102">
      <c r="A10" s="20">
        <f t="shared" si="8"/>
        <v>6</v>
      </c>
      <c r="B10" s="14" t="s">
        <v>44</v>
      </c>
      <c r="C10" s="15" t="s">
        <v>12</v>
      </c>
      <c r="D10" s="17">
        <v>3193.53</v>
      </c>
      <c r="E10" s="16">
        <v>5</v>
      </c>
      <c r="F10" s="17">
        <f t="shared" si="3"/>
        <v>15967.650000000001</v>
      </c>
      <c r="G10" s="17">
        <v>2.770000050373588</v>
      </c>
      <c r="H10" s="17">
        <v>2.7899999986385517</v>
      </c>
      <c r="I10" s="17">
        <v>2.7800000245060699</v>
      </c>
      <c r="J10" s="17">
        <f t="shared" si="4"/>
        <v>2.78</v>
      </c>
      <c r="K10" s="17">
        <f t="shared" si="5"/>
        <v>9.9999741324818814E-3</v>
      </c>
      <c r="L10" s="17">
        <f t="shared" si="0"/>
        <v>0.35971129972956412</v>
      </c>
      <c r="M10" s="17"/>
      <c r="N10" s="17">
        <f t="shared" si="6"/>
        <v>2.78</v>
      </c>
      <c r="O10" s="17">
        <f t="shared" si="1"/>
        <v>44390.067000000003</v>
      </c>
      <c r="P10" s="18">
        <f t="shared" si="2"/>
        <v>1.7</v>
      </c>
      <c r="Q10" s="19">
        <f t="shared" si="7"/>
        <v>27145.01</v>
      </c>
      <c r="S10" s="59"/>
      <c r="T10" s="59"/>
      <c r="U10" s="59"/>
      <c r="V10" s="60"/>
      <c r="W10" s="61"/>
      <c r="X10" s="61"/>
      <c r="Y10" s="61"/>
    </row>
    <row r="11" spans="1:25" ht="102">
      <c r="A11" s="20">
        <f t="shared" si="8"/>
        <v>7</v>
      </c>
      <c r="B11" s="14" t="s">
        <v>45</v>
      </c>
      <c r="C11" s="15" t="s">
        <v>12</v>
      </c>
      <c r="D11" s="17">
        <v>2199.63</v>
      </c>
      <c r="E11" s="16">
        <v>5</v>
      </c>
      <c r="F11" s="17">
        <f t="shared" si="3"/>
        <v>10998.150000000001</v>
      </c>
      <c r="G11" s="17">
        <v>2.7700000533686588</v>
      </c>
      <c r="H11" s="17">
        <v>2.7969638767310467</v>
      </c>
      <c r="I11" s="17">
        <v>2.7799999565144251</v>
      </c>
      <c r="J11" s="17">
        <f t="shared" si="4"/>
        <v>2.78</v>
      </c>
      <c r="K11" s="17">
        <f t="shared" si="5"/>
        <v>1.3630972222348787E-2</v>
      </c>
      <c r="L11" s="17">
        <f t="shared" si="0"/>
        <v>0.49032274181110747</v>
      </c>
      <c r="M11" s="17"/>
      <c r="N11" s="17">
        <f t="shared" si="6"/>
        <v>2.78</v>
      </c>
      <c r="O11" s="17">
        <f t="shared" si="1"/>
        <v>30574.857000000004</v>
      </c>
      <c r="P11" s="18">
        <f t="shared" si="2"/>
        <v>1.7</v>
      </c>
      <c r="Q11" s="19">
        <f t="shared" si="7"/>
        <v>18696.86</v>
      </c>
      <c r="S11" s="59"/>
      <c r="T11" s="59"/>
      <c r="U11" s="59"/>
      <c r="V11" s="60"/>
      <c r="W11" s="61"/>
      <c r="X11" s="61"/>
      <c r="Y11" s="61"/>
    </row>
    <row r="12" spans="1:25" ht="102">
      <c r="A12" s="20">
        <f t="shared" si="8"/>
        <v>8</v>
      </c>
      <c r="B12" s="14" t="s">
        <v>46</v>
      </c>
      <c r="C12" s="15" t="s">
        <v>12</v>
      </c>
      <c r="D12" s="17">
        <v>30.89</v>
      </c>
      <c r="E12" s="16">
        <v>5</v>
      </c>
      <c r="F12" s="17">
        <f t="shared" si="3"/>
        <v>154.44999999999999</v>
      </c>
      <c r="G12" s="17">
        <v>2.7699973257139638</v>
      </c>
      <c r="H12" s="17">
        <v>2.7899981702253438</v>
      </c>
      <c r="I12" s="17">
        <v>2.7800047855644854</v>
      </c>
      <c r="J12" s="17">
        <f t="shared" si="4"/>
        <v>2.78</v>
      </c>
      <c r="K12" s="17">
        <f t="shared" si="5"/>
        <v>1.000042308111744E-2</v>
      </c>
      <c r="L12" s="17">
        <f t="shared" si="0"/>
        <v>0.35972744896105907</v>
      </c>
      <c r="M12" s="17"/>
      <c r="N12" s="17">
        <f t="shared" si="6"/>
        <v>2.78</v>
      </c>
      <c r="O12" s="17">
        <f t="shared" si="1"/>
        <v>429.37099999999992</v>
      </c>
      <c r="P12" s="18">
        <f t="shared" si="2"/>
        <v>1.7</v>
      </c>
      <c r="Q12" s="19">
        <f t="shared" si="7"/>
        <v>262.57</v>
      </c>
      <c r="S12" s="59"/>
      <c r="T12" s="59"/>
      <c r="U12" s="59"/>
      <c r="V12" s="60"/>
      <c r="W12" s="61"/>
      <c r="X12" s="61"/>
      <c r="Y12" s="61"/>
    </row>
    <row r="13" spans="1:25" ht="102">
      <c r="A13" s="20">
        <f t="shared" si="8"/>
        <v>9</v>
      </c>
      <c r="B13" s="14" t="s">
        <v>47</v>
      </c>
      <c r="C13" s="15" t="s">
        <v>12</v>
      </c>
      <c r="D13" s="17">
        <v>1031.3</v>
      </c>
      <c r="E13" s="16">
        <v>5</v>
      </c>
      <c r="F13" s="17">
        <f t="shared" si="3"/>
        <v>5156.5</v>
      </c>
      <c r="G13" s="17">
        <v>2.7699998735239189</v>
      </c>
      <c r="H13" s="17">
        <v>2.7899999578413066</v>
      </c>
      <c r="I13" s="17">
        <v>2.779999915682613</v>
      </c>
      <c r="J13" s="17">
        <f t="shared" si="4"/>
        <v>2.78</v>
      </c>
      <c r="K13" s="17">
        <f t="shared" si="5"/>
        <v>1.0000042158693878E-2</v>
      </c>
      <c r="L13" s="17">
        <f t="shared" si="0"/>
        <v>0.35971374671560713</v>
      </c>
      <c r="M13" s="17"/>
      <c r="N13" s="17">
        <f t="shared" si="6"/>
        <v>2.78</v>
      </c>
      <c r="O13" s="17">
        <f t="shared" si="1"/>
        <v>14335.07</v>
      </c>
      <c r="P13" s="18">
        <f t="shared" si="2"/>
        <v>1.7</v>
      </c>
      <c r="Q13" s="19">
        <f t="shared" si="7"/>
        <v>8766.0499999999993</v>
      </c>
      <c r="S13" s="59"/>
      <c r="T13" s="59"/>
      <c r="U13" s="59"/>
      <c r="V13" s="60"/>
      <c r="W13" s="61"/>
      <c r="X13" s="61"/>
      <c r="Y13" s="61"/>
    </row>
    <row r="14" spans="1:25" ht="102">
      <c r="A14" s="20">
        <f t="shared" si="8"/>
        <v>10</v>
      </c>
      <c r="B14" s="14" t="s">
        <v>48</v>
      </c>
      <c r="C14" s="15" t="s">
        <v>12</v>
      </c>
      <c r="D14" s="17">
        <v>1001.38</v>
      </c>
      <c r="E14" s="16">
        <v>5</v>
      </c>
      <c r="F14" s="17">
        <f t="shared" si="3"/>
        <v>5006.8999999999996</v>
      </c>
      <c r="G14" s="17">
        <v>2.7700000086836685</v>
      </c>
      <c r="H14" s="17">
        <v>2.7899998002756194</v>
      </c>
      <c r="I14" s="17">
        <v>2.7800001215713617</v>
      </c>
      <c r="J14" s="17">
        <f t="shared" si="4"/>
        <v>2.78</v>
      </c>
      <c r="K14" s="17">
        <f t="shared" si="5"/>
        <v>9.9998957967609766E-3</v>
      </c>
      <c r="L14" s="17">
        <f t="shared" si="0"/>
        <v>0.35970848189787691</v>
      </c>
      <c r="M14" s="17"/>
      <c r="N14" s="17">
        <f t="shared" si="6"/>
        <v>2.78</v>
      </c>
      <c r="O14" s="17">
        <f t="shared" si="1"/>
        <v>13919.181999999999</v>
      </c>
      <c r="P14" s="18">
        <f t="shared" si="2"/>
        <v>1.7</v>
      </c>
      <c r="Q14" s="19">
        <f t="shared" si="7"/>
        <v>8511.73</v>
      </c>
      <c r="S14" s="59"/>
      <c r="T14" s="59"/>
      <c r="U14" s="59"/>
      <c r="V14" s="60"/>
      <c r="W14" s="61"/>
      <c r="X14" s="61"/>
      <c r="Y14" s="61"/>
    </row>
    <row r="15" spans="1:25" ht="102">
      <c r="A15" s="20">
        <f t="shared" si="8"/>
        <v>11</v>
      </c>
      <c r="B15" s="14" t="s">
        <v>49</v>
      </c>
      <c r="C15" s="15" t="s">
        <v>12</v>
      </c>
      <c r="D15" s="17">
        <v>1018.98</v>
      </c>
      <c r="E15" s="16">
        <v>5</v>
      </c>
      <c r="F15" s="17">
        <f t="shared" si="3"/>
        <v>5094.8999999999996</v>
      </c>
      <c r="G15" s="17">
        <v>2.7700001792073401</v>
      </c>
      <c r="H15" s="17">
        <v>2.7900001450726086</v>
      </c>
      <c r="I15" s="17">
        <v>2.7799999487979026</v>
      </c>
      <c r="J15" s="17">
        <f t="shared" si="4"/>
        <v>2.78</v>
      </c>
      <c r="K15" s="17">
        <f t="shared" si="5"/>
        <v>9.9999829333928484E-3</v>
      </c>
      <c r="L15" s="17">
        <f t="shared" si="0"/>
        <v>0.35971161630909532</v>
      </c>
      <c r="M15" s="17"/>
      <c r="N15" s="17">
        <f t="shared" si="6"/>
        <v>2.78</v>
      </c>
      <c r="O15" s="17">
        <f t="shared" si="1"/>
        <v>14163.821999999998</v>
      </c>
      <c r="P15" s="18">
        <f t="shared" si="2"/>
        <v>1.7</v>
      </c>
      <c r="Q15" s="19">
        <f t="shared" si="7"/>
        <v>8661.33</v>
      </c>
      <c r="S15" s="59"/>
      <c r="T15" s="59"/>
      <c r="U15" s="59"/>
      <c r="V15" s="60"/>
      <c r="W15" s="61"/>
      <c r="X15" s="61"/>
      <c r="Y15" s="61"/>
    </row>
    <row r="16" spans="1:25" ht="102">
      <c r="A16" s="20">
        <f t="shared" si="8"/>
        <v>12</v>
      </c>
      <c r="B16" s="14" t="s">
        <v>50</v>
      </c>
      <c r="C16" s="15" t="s">
        <v>12</v>
      </c>
      <c r="D16" s="17">
        <v>1029.0899999999999</v>
      </c>
      <c r="E16" s="16">
        <v>5</v>
      </c>
      <c r="F16" s="17">
        <f t="shared" si="3"/>
        <v>5145.45</v>
      </c>
      <c r="G16" s="17">
        <v>2.7699998352280004</v>
      </c>
      <c r="H16" s="17">
        <v>2.7900001985713847</v>
      </c>
      <c r="I16" s="17">
        <v>2.7799998056535382</v>
      </c>
      <c r="J16" s="17">
        <f t="shared" si="4"/>
        <v>2.78</v>
      </c>
      <c r="K16" s="17">
        <f t="shared" si="5"/>
        <v>1.0000181672435878E-2</v>
      </c>
      <c r="L16" s="17">
        <f t="shared" si="0"/>
        <v>0.3597187651955352</v>
      </c>
      <c r="M16" s="17"/>
      <c r="N16" s="17">
        <f t="shared" si="6"/>
        <v>2.78</v>
      </c>
      <c r="O16" s="17">
        <f t="shared" si="1"/>
        <v>14304.350999999999</v>
      </c>
      <c r="P16" s="18">
        <f t="shared" si="2"/>
        <v>1.7</v>
      </c>
      <c r="Q16" s="19">
        <f t="shared" si="7"/>
        <v>8747.27</v>
      </c>
      <c r="S16" s="59"/>
      <c r="T16" s="59"/>
      <c r="U16" s="59"/>
      <c r="V16" s="60"/>
      <c r="W16" s="61"/>
      <c r="X16" s="61"/>
      <c r="Y16" s="61"/>
    </row>
    <row r="17" spans="1:25" ht="102">
      <c r="A17" s="20">
        <f t="shared" si="8"/>
        <v>13</v>
      </c>
      <c r="B17" s="14" t="s">
        <v>51</v>
      </c>
      <c r="C17" s="15" t="s">
        <v>12</v>
      </c>
      <c r="D17" s="17">
        <v>1030.28</v>
      </c>
      <c r="E17" s="16">
        <v>5</v>
      </c>
      <c r="F17" s="17">
        <f t="shared" si="3"/>
        <v>5151.3999999999996</v>
      </c>
      <c r="G17" s="17">
        <v>2.7700000506405185</v>
      </c>
      <c r="H17" s="17">
        <v>2.7900001012810369</v>
      </c>
      <c r="I17" s="17">
        <v>2.7799998649586186</v>
      </c>
      <c r="J17" s="17">
        <f t="shared" si="4"/>
        <v>2.78</v>
      </c>
      <c r="K17" s="17">
        <f t="shared" si="5"/>
        <v>1.0000025321001261E-2</v>
      </c>
      <c r="L17" s="17">
        <f t="shared" si="0"/>
        <v>0.35971314104321089</v>
      </c>
      <c r="M17" s="17"/>
      <c r="N17" s="17">
        <f t="shared" si="6"/>
        <v>2.78</v>
      </c>
      <c r="O17" s="17">
        <f t="shared" si="1"/>
        <v>14320.891999999998</v>
      </c>
      <c r="P17" s="18">
        <f t="shared" si="2"/>
        <v>1.7</v>
      </c>
      <c r="Q17" s="19">
        <f t="shared" si="7"/>
        <v>8757.3799999999992</v>
      </c>
      <c r="S17" s="59"/>
      <c r="T17" s="59"/>
      <c r="U17" s="59"/>
      <c r="V17" s="60"/>
      <c r="W17" s="61"/>
      <c r="X17" s="61"/>
      <c r="Y17" s="61"/>
    </row>
    <row r="18" spans="1:25" ht="102">
      <c r="A18" s="20">
        <f t="shared" si="8"/>
        <v>14</v>
      </c>
      <c r="B18" s="14" t="s">
        <v>13</v>
      </c>
      <c r="C18" s="15" t="s">
        <v>12</v>
      </c>
      <c r="D18" s="17">
        <v>1029.8599999999999</v>
      </c>
      <c r="E18" s="16">
        <v>5</v>
      </c>
      <c r="F18" s="17">
        <f t="shared" si="3"/>
        <v>5149.2999999999993</v>
      </c>
      <c r="G18" s="17">
        <v>2.7699999746694153</v>
      </c>
      <c r="H18" s="17">
        <v>2.7900001604270397</v>
      </c>
      <c r="I18" s="17">
        <v>2.7799996453718068</v>
      </c>
      <c r="J18" s="17">
        <f t="shared" si="4"/>
        <v>2.78</v>
      </c>
      <c r="K18" s="17">
        <f t="shared" si="5"/>
        <v>1.0000092881782727E-2</v>
      </c>
      <c r="L18" s="17">
        <f t="shared" si="0"/>
        <v>0.35971557128714848</v>
      </c>
      <c r="M18" s="17"/>
      <c r="N18" s="17">
        <f t="shared" si="6"/>
        <v>2.78</v>
      </c>
      <c r="O18" s="17">
        <f t="shared" si="1"/>
        <v>14315.053999999996</v>
      </c>
      <c r="P18" s="18">
        <f t="shared" si="2"/>
        <v>1.7</v>
      </c>
      <c r="Q18" s="19">
        <f t="shared" si="7"/>
        <v>8753.81</v>
      </c>
      <c r="S18" s="59"/>
      <c r="T18" s="59"/>
      <c r="U18" s="59"/>
      <c r="V18" s="60"/>
      <c r="W18" s="61"/>
      <c r="X18" s="61"/>
      <c r="Y18" s="61"/>
    </row>
    <row r="19" spans="1:25" ht="102">
      <c r="A19" s="20">
        <f t="shared" si="8"/>
        <v>15</v>
      </c>
      <c r="B19" s="14" t="s">
        <v>52</v>
      </c>
      <c r="C19" s="15" t="s">
        <v>12</v>
      </c>
      <c r="D19" s="17">
        <v>1041.8499999999999</v>
      </c>
      <c r="E19" s="16">
        <v>5</v>
      </c>
      <c r="F19" s="17">
        <f t="shared" si="3"/>
        <v>5209.25</v>
      </c>
      <c r="G19" s="17">
        <v>4.5400001251953572</v>
      </c>
      <c r="H19" s="17">
        <v>2.789984788764134</v>
      </c>
      <c r="I19" s="17">
        <v>2.7800000417317858</v>
      </c>
      <c r="J19" s="17">
        <f t="shared" si="4"/>
        <v>3.37</v>
      </c>
      <c r="K19" s="17">
        <f t="shared" si="5"/>
        <v>1.0132664725784619</v>
      </c>
      <c r="L19" s="17">
        <f t="shared" si="0"/>
        <v>30.067254379182845</v>
      </c>
      <c r="M19" s="17"/>
      <c r="N19" s="17">
        <f t="shared" si="6"/>
        <v>3.37</v>
      </c>
      <c r="O19" s="17">
        <f t="shared" si="1"/>
        <v>17555.172500000001</v>
      </c>
      <c r="P19" s="18">
        <f t="shared" si="2"/>
        <v>2.06</v>
      </c>
      <c r="Q19" s="19">
        <f t="shared" si="7"/>
        <v>10731.06</v>
      </c>
      <c r="S19" s="59"/>
      <c r="T19" s="59"/>
      <c r="U19" s="59"/>
      <c r="V19" s="60"/>
      <c r="W19" s="61"/>
      <c r="X19" s="61"/>
      <c r="Y19" s="61"/>
    </row>
    <row r="20" spans="1:25" ht="102">
      <c r="A20" s="20">
        <f t="shared" si="8"/>
        <v>16</v>
      </c>
      <c r="B20" s="14" t="s">
        <v>53</v>
      </c>
      <c r="C20" s="15" t="s">
        <v>12</v>
      </c>
      <c r="D20" s="17">
        <v>1045.92</v>
      </c>
      <c r="E20" s="16">
        <v>5</v>
      </c>
      <c r="F20" s="17">
        <f t="shared" si="3"/>
        <v>5229.6000000000004</v>
      </c>
      <c r="G20" s="17">
        <v>2.7699998669779378</v>
      </c>
      <c r="H20" s="17">
        <v>2.7900001496498192</v>
      </c>
      <c r="I20" s="17">
        <v>2.7799998004669066</v>
      </c>
      <c r="J20" s="17">
        <f t="shared" si="4"/>
        <v>2.78</v>
      </c>
      <c r="K20" s="17">
        <f t="shared" si="5"/>
        <v>1.0000141336660733E-2</v>
      </c>
      <c r="L20" s="17">
        <f t="shared" si="0"/>
        <v>0.35971731426837172</v>
      </c>
      <c r="M20" s="17"/>
      <c r="N20" s="17">
        <f t="shared" si="6"/>
        <v>2.78</v>
      </c>
      <c r="O20" s="17">
        <f t="shared" si="1"/>
        <v>14538.288</v>
      </c>
      <c r="P20" s="18">
        <f t="shared" si="2"/>
        <v>1.7</v>
      </c>
      <c r="Q20" s="19">
        <f t="shared" si="7"/>
        <v>8890.32</v>
      </c>
      <c r="S20" s="59"/>
      <c r="T20" s="59"/>
      <c r="U20" s="59"/>
      <c r="V20" s="60"/>
      <c r="W20" s="61"/>
      <c r="X20" s="61"/>
      <c r="Y20" s="61"/>
    </row>
    <row r="21" spans="1:25" ht="102">
      <c r="A21" s="20">
        <f t="shared" si="8"/>
        <v>17</v>
      </c>
      <c r="B21" s="14" t="s">
        <v>54</v>
      </c>
      <c r="C21" s="15" t="s">
        <v>12</v>
      </c>
      <c r="D21" s="17">
        <v>349.61</v>
      </c>
      <c r="E21" s="16">
        <v>5</v>
      </c>
      <c r="F21" s="17">
        <f t="shared" si="3"/>
        <v>1748.0500000000002</v>
      </c>
      <c r="G21" s="17">
        <v>2.7699996144772498</v>
      </c>
      <c r="H21" s="17">
        <v>2.7899995398599433</v>
      </c>
      <c r="I21" s="17">
        <v>2.7799995771685966</v>
      </c>
      <c r="J21" s="17">
        <f t="shared" si="4"/>
        <v>2.78</v>
      </c>
      <c r="K21" s="17">
        <f t="shared" si="5"/>
        <v>9.999962691346731E-3</v>
      </c>
      <c r="L21" s="17">
        <f t="shared" si="0"/>
        <v>0.35971088817794</v>
      </c>
      <c r="M21" s="17"/>
      <c r="N21" s="17">
        <f t="shared" si="6"/>
        <v>2.78</v>
      </c>
      <c r="O21" s="17">
        <f t="shared" si="1"/>
        <v>4859.5789999999997</v>
      </c>
      <c r="P21" s="18">
        <f t="shared" si="2"/>
        <v>1.7</v>
      </c>
      <c r="Q21" s="19">
        <f t="shared" si="7"/>
        <v>2971.69</v>
      </c>
      <c r="S21" s="59"/>
      <c r="T21" s="59"/>
      <c r="U21" s="59"/>
      <c r="V21" s="60"/>
      <c r="W21" s="61"/>
      <c r="X21" s="61"/>
      <c r="Y21" s="61"/>
    </row>
    <row r="22" spans="1:25" ht="102">
      <c r="A22" s="20">
        <f t="shared" si="8"/>
        <v>18</v>
      </c>
      <c r="B22" s="14" t="s">
        <v>55</v>
      </c>
      <c r="C22" s="15" t="s">
        <v>12</v>
      </c>
      <c r="D22" s="17">
        <v>35.270000000000003</v>
      </c>
      <c r="E22" s="16">
        <v>5</v>
      </c>
      <c r="F22" s="17">
        <f t="shared" si="3"/>
        <v>176.35000000000002</v>
      </c>
      <c r="G22" s="17">
        <v>3.44</v>
      </c>
      <c r="H22" s="17">
        <v>2.7899947616553171</v>
      </c>
      <c r="I22" s="17">
        <v>2.7800000000000002</v>
      </c>
      <c r="J22" s="17">
        <f t="shared" si="4"/>
        <v>3</v>
      </c>
      <c r="K22" s="17">
        <f t="shared" si="5"/>
        <v>0.3781989567093122</v>
      </c>
      <c r="L22" s="17">
        <f t="shared" si="0"/>
        <v>12.606631890310407</v>
      </c>
      <c r="M22" s="17"/>
      <c r="N22" s="17">
        <f t="shared" si="6"/>
        <v>3</v>
      </c>
      <c r="O22" s="17">
        <f t="shared" si="1"/>
        <v>529.05000000000007</v>
      </c>
      <c r="P22" s="18">
        <f t="shared" si="2"/>
        <v>1.84</v>
      </c>
      <c r="Q22" s="19">
        <f t="shared" si="7"/>
        <v>324.48</v>
      </c>
      <c r="S22" s="59"/>
      <c r="T22" s="59"/>
      <c r="U22" s="59"/>
      <c r="V22" s="60"/>
      <c r="W22" s="61"/>
      <c r="X22" s="61"/>
      <c r="Y22" s="61"/>
    </row>
    <row r="23" spans="1:25" ht="102">
      <c r="A23" s="20">
        <f t="shared" si="8"/>
        <v>19</v>
      </c>
      <c r="B23" s="14" t="s">
        <v>56</v>
      </c>
      <c r="C23" s="15" t="s">
        <v>12</v>
      </c>
      <c r="D23" s="17">
        <v>7787.53</v>
      </c>
      <c r="E23" s="16">
        <v>5</v>
      </c>
      <c r="F23" s="17">
        <f t="shared" si="3"/>
        <v>38937.65</v>
      </c>
      <c r="G23" s="17">
        <v>2.7700000206573283</v>
      </c>
      <c r="H23" s="17">
        <v>2.7899999994416937</v>
      </c>
      <c r="I23" s="17">
        <v>2.7800000100495108</v>
      </c>
      <c r="J23" s="17">
        <f t="shared" si="4"/>
        <v>2.78</v>
      </c>
      <c r="K23" s="17">
        <f t="shared" si="5"/>
        <v>9.9999893921827177E-3</v>
      </c>
      <c r="L23" s="17">
        <f t="shared" si="0"/>
        <v>0.3597118486396661</v>
      </c>
      <c r="M23" s="17"/>
      <c r="N23" s="17">
        <f t="shared" si="6"/>
        <v>2.78</v>
      </c>
      <c r="O23" s="17">
        <f t="shared" si="1"/>
        <v>108246.667</v>
      </c>
      <c r="P23" s="18">
        <f t="shared" si="2"/>
        <v>1.7</v>
      </c>
      <c r="Q23" s="19">
        <f t="shared" si="7"/>
        <v>66194.009999999995</v>
      </c>
      <c r="S23" s="59"/>
      <c r="T23" s="59"/>
      <c r="U23" s="59"/>
      <c r="V23" s="60"/>
      <c r="W23" s="61"/>
      <c r="X23" s="61"/>
      <c r="Y23" s="61"/>
    </row>
    <row r="24" spans="1:25" ht="102">
      <c r="A24" s="20">
        <f t="shared" si="8"/>
        <v>20</v>
      </c>
      <c r="B24" s="14" t="s">
        <v>57</v>
      </c>
      <c r="C24" s="15" t="s">
        <v>12</v>
      </c>
      <c r="D24" s="17">
        <v>2700.8</v>
      </c>
      <c r="E24" s="16">
        <v>5</v>
      </c>
      <c r="F24" s="17">
        <f t="shared" si="3"/>
        <v>13504</v>
      </c>
      <c r="G24" s="17">
        <v>2.7700000321965792</v>
      </c>
      <c r="H24" s="17">
        <v>2.7900000643931588</v>
      </c>
      <c r="I24" s="17">
        <v>2.7799999678034206</v>
      </c>
      <c r="J24" s="17">
        <f t="shared" si="4"/>
        <v>2.78</v>
      </c>
      <c r="K24" s="17">
        <f t="shared" si="5"/>
        <v>1.0000016098397803E-2</v>
      </c>
      <c r="L24" s="17">
        <f t="shared" si="0"/>
        <v>0.35971280929488503</v>
      </c>
      <c r="M24" s="17"/>
      <c r="N24" s="17">
        <f t="shared" si="6"/>
        <v>2.78</v>
      </c>
      <c r="O24" s="17">
        <f t="shared" si="1"/>
        <v>37541.119999999995</v>
      </c>
      <c r="P24" s="18">
        <f t="shared" si="2"/>
        <v>1.7</v>
      </c>
      <c r="Q24" s="19">
        <f t="shared" si="7"/>
        <v>22956.799999999999</v>
      </c>
      <c r="S24" s="59"/>
      <c r="T24" s="59"/>
      <c r="U24" s="59"/>
      <c r="V24" s="60"/>
      <c r="W24" s="61"/>
      <c r="X24" s="61"/>
      <c r="Y24" s="61"/>
    </row>
    <row r="25" spans="1:25" ht="102">
      <c r="A25" s="20">
        <f t="shared" si="8"/>
        <v>21</v>
      </c>
      <c r="B25" s="14" t="s">
        <v>58</v>
      </c>
      <c r="C25" s="15" t="s">
        <v>12</v>
      </c>
      <c r="D25" s="17">
        <v>2387.31</v>
      </c>
      <c r="E25" s="16">
        <v>5</v>
      </c>
      <c r="F25" s="17">
        <f t="shared" si="3"/>
        <v>11936.55</v>
      </c>
      <c r="G25" s="17">
        <v>2.769999998178776</v>
      </c>
      <c r="H25" s="17">
        <v>2.789999950826954</v>
      </c>
      <c r="I25" s="17">
        <v>2.7799999745028652</v>
      </c>
      <c r="J25" s="17">
        <f t="shared" si="4"/>
        <v>2.78</v>
      </c>
      <c r="K25" s="17">
        <f t="shared" si="5"/>
        <v>9.9999763240889994E-3</v>
      </c>
      <c r="L25" s="17">
        <f t="shared" si="0"/>
        <v>0.35971137856435254</v>
      </c>
      <c r="M25" s="17"/>
      <c r="N25" s="17">
        <f t="shared" si="6"/>
        <v>2.78</v>
      </c>
      <c r="O25" s="17">
        <f t="shared" si="1"/>
        <v>33183.608999999997</v>
      </c>
      <c r="P25" s="18">
        <f t="shared" si="2"/>
        <v>1.7</v>
      </c>
      <c r="Q25" s="19">
        <f t="shared" si="7"/>
        <v>20292.14</v>
      </c>
      <c r="S25" s="59"/>
      <c r="T25" s="59"/>
      <c r="U25" s="59"/>
      <c r="V25" s="60"/>
      <c r="W25" s="61"/>
      <c r="X25" s="61"/>
      <c r="Y25" s="61"/>
    </row>
    <row r="26" spans="1:25" ht="102">
      <c r="A26" s="20">
        <f t="shared" si="8"/>
        <v>22</v>
      </c>
      <c r="B26" s="14" t="s">
        <v>59</v>
      </c>
      <c r="C26" s="15" t="s">
        <v>12</v>
      </c>
      <c r="D26" s="17">
        <v>1030.45</v>
      </c>
      <c r="E26" s="16">
        <v>5</v>
      </c>
      <c r="F26" s="17">
        <f>D26*E26</f>
        <v>5152.25</v>
      </c>
      <c r="G26" s="17">
        <v>2.7700000210967346</v>
      </c>
      <c r="H26" s="17">
        <v>2.7900001476771434</v>
      </c>
      <c r="I26" s="17">
        <v>2.7799998734195905</v>
      </c>
      <c r="J26" s="17">
        <f t="shared" si="4"/>
        <v>2.78</v>
      </c>
      <c r="K26" s="17">
        <f t="shared" si="5"/>
        <v>1.0000063290946201E-2</v>
      </c>
      <c r="L26" s="17">
        <f t="shared" si="0"/>
        <v>0.35971450686856843</v>
      </c>
      <c r="M26" s="17"/>
      <c r="N26" s="17">
        <f t="shared" si="6"/>
        <v>2.78</v>
      </c>
      <c r="O26" s="17">
        <f t="shared" si="1"/>
        <v>14323.254999999999</v>
      </c>
      <c r="P26" s="18">
        <f t="shared" si="2"/>
        <v>1.7</v>
      </c>
      <c r="Q26" s="19">
        <f t="shared" si="7"/>
        <v>8758.83</v>
      </c>
      <c r="S26" s="59"/>
      <c r="T26" s="59"/>
      <c r="U26" s="59"/>
      <c r="V26" s="60"/>
      <c r="W26" s="61"/>
      <c r="X26" s="61"/>
      <c r="Y26" s="61"/>
    </row>
    <row r="27" spans="1:25">
      <c r="A27" s="22"/>
      <c r="B27" s="23" t="s">
        <v>9</v>
      </c>
      <c r="C27" s="24"/>
      <c r="D27" s="25">
        <f>SUM(D5:D26)</f>
        <v>34645.999999999993</v>
      </c>
      <c r="E27" s="16"/>
      <c r="F27" s="25">
        <f>SUM(F5:F26)</f>
        <v>173230</v>
      </c>
      <c r="G27" s="25"/>
      <c r="H27" s="25"/>
      <c r="I27" s="25"/>
      <c r="J27" s="25"/>
      <c r="K27" s="25"/>
      <c r="L27" s="25"/>
      <c r="M27" s="25"/>
      <c r="N27" s="25"/>
      <c r="O27" s="25">
        <f>SUM(O5:O26)</f>
        <v>484541.34950000007</v>
      </c>
      <c r="P27" s="18">
        <f t="shared" si="2"/>
        <v>0</v>
      </c>
      <c r="Q27" s="25">
        <f>SUM(Q5:Q26)</f>
        <v>296315.91000000003</v>
      </c>
      <c r="S27" s="62"/>
      <c r="T27" s="42"/>
      <c r="U27" s="42"/>
      <c r="V27" s="42"/>
      <c r="W27" s="42"/>
      <c r="X27" s="42"/>
      <c r="Y27" s="42"/>
    </row>
    <row r="28" spans="1:25" ht="63.75">
      <c r="A28" s="13">
        <v>1</v>
      </c>
      <c r="B28" s="26" t="s">
        <v>60</v>
      </c>
      <c r="C28" s="15" t="s">
        <v>12</v>
      </c>
      <c r="D28" s="17">
        <v>30.5</v>
      </c>
      <c r="E28" s="16">
        <v>1</v>
      </c>
      <c r="F28" s="17">
        <f t="shared" si="3"/>
        <v>30.5</v>
      </c>
      <c r="G28" s="17">
        <v>15.230032786885246</v>
      </c>
      <c r="H28" s="17">
        <v>16.249967213114754</v>
      </c>
      <c r="I28" s="17">
        <v>16</v>
      </c>
      <c r="J28" s="17">
        <f t="shared" ref="J28:J33" si="9">ROUND(AVERAGE(G28:I28),2)</f>
        <v>15.83</v>
      </c>
      <c r="K28" s="17">
        <f t="shared" ref="K28:K33" si="10">_xlfn.STDEV.S(G28:I28)</f>
        <v>0.53160125261831548</v>
      </c>
      <c r="L28" s="17">
        <f t="shared" ref="L28:L32" si="11">(K28/J28)*100</f>
        <v>3.3581885825541091</v>
      </c>
      <c r="M28" s="17"/>
      <c r="N28" s="17">
        <f t="shared" si="6"/>
        <v>15.83</v>
      </c>
      <c r="O28" s="17">
        <f t="shared" ref="O28:O32" si="12">N28*F28</f>
        <v>482.815</v>
      </c>
      <c r="P28" s="18">
        <f t="shared" si="2"/>
        <v>9.69</v>
      </c>
      <c r="Q28" s="19">
        <f t="shared" ref="Q28:Q32" si="13">ROUND(P28*F28,2)</f>
        <v>295.55</v>
      </c>
      <c r="S28" s="59"/>
      <c r="T28" s="59"/>
      <c r="U28" s="59"/>
      <c r="V28" s="60"/>
      <c r="W28" s="61"/>
      <c r="X28" s="61"/>
      <c r="Y28" s="61"/>
    </row>
    <row r="29" spans="1:25" ht="76.5">
      <c r="A29" s="20">
        <f>A28+1</f>
        <v>2</v>
      </c>
      <c r="B29" s="26" t="s">
        <v>61</v>
      </c>
      <c r="C29" s="15" t="s">
        <v>12</v>
      </c>
      <c r="D29" s="17">
        <v>94.8</v>
      </c>
      <c r="E29" s="16">
        <v>1</v>
      </c>
      <c r="F29" s="17">
        <f t="shared" si="3"/>
        <v>94.8</v>
      </c>
      <c r="G29" s="17">
        <v>15.23</v>
      </c>
      <c r="H29" s="17">
        <v>16.25</v>
      </c>
      <c r="I29" s="17">
        <v>16</v>
      </c>
      <c r="J29" s="17">
        <f t="shared" si="9"/>
        <v>15.83</v>
      </c>
      <c r="K29" s="17">
        <f t="shared" si="10"/>
        <v>0.53163270528940665</v>
      </c>
      <c r="L29" s="17">
        <f t="shared" si="11"/>
        <v>3.3583872728326387</v>
      </c>
      <c r="M29" s="17"/>
      <c r="N29" s="17">
        <f t="shared" si="6"/>
        <v>15.83</v>
      </c>
      <c r="O29" s="17">
        <f t="shared" si="12"/>
        <v>1500.684</v>
      </c>
      <c r="P29" s="18">
        <f t="shared" si="2"/>
        <v>9.69</v>
      </c>
      <c r="Q29" s="19">
        <f t="shared" si="13"/>
        <v>918.61</v>
      </c>
      <c r="S29" s="59"/>
      <c r="T29" s="59"/>
      <c r="U29" s="59"/>
      <c r="V29" s="60"/>
      <c r="W29" s="61"/>
      <c r="X29" s="61"/>
      <c r="Y29" s="61"/>
    </row>
    <row r="30" spans="1:25" ht="76.5">
      <c r="A30" s="20">
        <f t="shared" ref="A30:A33" si="14">A29+1</f>
        <v>3</v>
      </c>
      <c r="B30" s="26" t="s">
        <v>62</v>
      </c>
      <c r="C30" s="15" t="s">
        <v>12</v>
      </c>
      <c r="D30" s="17">
        <v>198.3</v>
      </c>
      <c r="E30" s="16">
        <v>1</v>
      </c>
      <c r="F30" s="17">
        <f t="shared" si="3"/>
        <v>198.3</v>
      </c>
      <c r="G30" s="17">
        <v>15.229994957135654</v>
      </c>
      <c r="H30" s="17">
        <v>16.250005042864345</v>
      </c>
      <c r="I30" s="17">
        <v>16</v>
      </c>
      <c r="J30" s="17">
        <f t="shared" si="9"/>
        <v>15.83</v>
      </c>
      <c r="K30" s="17">
        <f t="shared" si="10"/>
        <v>0.53163754295609744</v>
      </c>
      <c r="L30" s="17">
        <f t="shared" si="11"/>
        <v>3.3584178329507099</v>
      </c>
      <c r="M30" s="17"/>
      <c r="N30" s="17">
        <f t="shared" si="6"/>
        <v>15.83</v>
      </c>
      <c r="O30" s="17">
        <f t="shared" si="12"/>
        <v>3139.0890000000004</v>
      </c>
      <c r="P30" s="18">
        <f t="shared" si="2"/>
        <v>9.69</v>
      </c>
      <c r="Q30" s="19">
        <f t="shared" si="13"/>
        <v>1921.53</v>
      </c>
      <c r="S30" s="59"/>
      <c r="T30" s="59"/>
      <c r="U30" s="59"/>
      <c r="V30" s="60"/>
      <c r="W30" s="61"/>
      <c r="X30" s="61"/>
      <c r="Y30" s="61"/>
    </row>
    <row r="31" spans="1:25" ht="76.5">
      <c r="A31" s="20">
        <f t="shared" si="14"/>
        <v>4</v>
      </c>
      <c r="B31" s="26" t="s">
        <v>63</v>
      </c>
      <c r="C31" s="15" t="s">
        <v>12</v>
      </c>
      <c r="D31" s="17">
        <v>287.74</v>
      </c>
      <c r="E31" s="16">
        <v>1</v>
      </c>
      <c r="F31" s="17">
        <f t="shared" si="3"/>
        <v>287.74</v>
      </c>
      <c r="G31" s="17">
        <v>15.229999304928061</v>
      </c>
      <c r="H31" s="17">
        <v>16.249996524640299</v>
      </c>
      <c r="I31" s="17">
        <v>16</v>
      </c>
      <c r="J31" s="17">
        <f t="shared" si="9"/>
        <v>15.83</v>
      </c>
      <c r="K31" s="17">
        <f t="shared" si="10"/>
        <v>0.53163171164572698</v>
      </c>
      <c r="L31" s="17">
        <f t="shared" si="11"/>
        <v>3.3583809958668791</v>
      </c>
      <c r="M31" s="17"/>
      <c r="N31" s="17">
        <f t="shared" si="6"/>
        <v>15.83</v>
      </c>
      <c r="O31" s="17">
        <f t="shared" si="12"/>
        <v>4554.9242000000004</v>
      </c>
      <c r="P31" s="18">
        <f t="shared" si="2"/>
        <v>9.69</v>
      </c>
      <c r="Q31" s="19">
        <f t="shared" si="13"/>
        <v>2788.2</v>
      </c>
      <c r="S31" s="59"/>
      <c r="T31" s="59"/>
      <c r="U31" s="59"/>
      <c r="V31" s="60"/>
      <c r="W31" s="61"/>
      <c r="X31" s="61"/>
      <c r="Y31" s="61"/>
    </row>
    <row r="32" spans="1:25" ht="76.5">
      <c r="A32" s="20">
        <f t="shared" si="14"/>
        <v>5</v>
      </c>
      <c r="B32" s="26" t="s">
        <v>64</v>
      </c>
      <c r="C32" s="15" t="s">
        <v>12</v>
      </c>
      <c r="D32" s="17">
        <v>420</v>
      </c>
      <c r="E32" s="16">
        <v>1</v>
      </c>
      <c r="F32" s="17">
        <f t="shared" si="3"/>
        <v>420</v>
      </c>
      <c r="G32" s="17">
        <v>15.23</v>
      </c>
      <c r="H32" s="17">
        <v>16.25</v>
      </c>
      <c r="I32" s="17">
        <v>16</v>
      </c>
      <c r="J32" s="17">
        <f t="shared" si="9"/>
        <v>15.83</v>
      </c>
      <c r="K32" s="17">
        <f t="shared" si="10"/>
        <v>0.53163270528940665</v>
      </c>
      <c r="L32" s="17">
        <f t="shared" si="11"/>
        <v>3.3583872728326387</v>
      </c>
      <c r="M32" s="17"/>
      <c r="N32" s="17">
        <f t="shared" si="6"/>
        <v>15.83</v>
      </c>
      <c r="O32" s="17">
        <f t="shared" si="12"/>
        <v>6648.6</v>
      </c>
      <c r="P32" s="18">
        <f t="shared" si="2"/>
        <v>9.69</v>
      </c>
      <c r="Q32" s="19">
        <f t="shared" si="13"/>
        <v>4069.8</v>
      </c>
      <c r="S32" s="59"/>
      <c r="T32" s="59"/>
      <c r="U32" s="59"/>
      <c r="V32" s="60"/>
      <c r="W32" s="61"/>
      <c r="X32" s="61"/>
      <c r="Y32" s="61"/>
    </row>
    <row r="33" spans="1:25" ht="76.5">
      <c r="A33" s="20">
        <f t="shared" si="14"/>
        <v>6</v>
      </c>
      <c r="B33" s="26" t="s">
        <v>65</v>
      </c>
      <c r="C33" s="15" t="s">
        <v>12</v>
      </c>
      <c r="D33" s="17">
        <v>11.7</v>
      </c>
      <c r="E33" s="16">
        <v>1</v>
      </c>
      <c r="F33" s="17">
        <f>D33*E33</f>
        <v>11.7</v>
      </c>
      <c r="G33" s="17">
        <v>15.23008547008547</v>
      </c>
      <c r="H33" s="17">
        <v>16.25008547008547</v>
      </c>
      <c r="I33" s="17">
        <v>16</v>
      </c>
      <c r="J33" s="17">
        <f t="shared" si="9"/>
        <v>15.83</v>
      </c>
      <c r="K33" s="17">
        <f t="shared" si="10"/>
        <v>0.53161877407928659</v>
      </c>
      <c r="L33" s="17">
        <f>(K33/J33)*100</f>
        <v>3.3582992677150134</v>
      </c>
      <c r="M33" s="17"/>
      <c r="N33" s="17">
        <f>J33</f>
        <v>15.83</v>
      </c>
      <c r="O33" s="17">
        <f>N33*F33</f>
        <v>185.21099999999998</v>
      </c>
      <c r="P33" s="18">
        <f t="shared" si="2"/>
        <v>9.69</v>
      </c>
      <c r="Q33" s="19">
        <f>ROUND(P33*F33,2)</f>
        <v>113.37</v>
      </c>
      <c r="S33" s="59"/>
      <c r="T33" s="59"/>
      <c r="U33" s="59"/>
      <c r="V33" s="60"/>
      <c r="W33" s="61"/>
      <c r="X33" s="61"/>
      <c r="Y33" s="61"/>
    </row>
    <row r="34" spans="1:25">
      <c r="A34" s="22"/>
      <c r="B34" s="23" t="s">
        <v>9</v>
      </c>
      <c r="C34" s="24"/>
      <c r="D34" s="25">
        <f>SUM(D28:D33)</f>
        <v>1043.0400000000002</v>
      </c>
      <c r="E34" s="16"/>
      <c r="F34" s="25">
        <f>SUM(F28:F33)</f>
        <v>1043.0400000000002</v>
      </c>
      <c r="G34" s="25"/>
      <c r="H34" s="25"/>
      <c r="I34" s="25"/>
      <c r="J34" s="25"/>
      <c r="K34" s="25"/>
      <c r="L34" s="25"/>
      <c r="M34" s="25"/>
      <c r="N34" s="25"/>
      <c r="O34" s="25">
        <f>SUM(O28:O33)</f>
        <v>16511.323200000003</v>
      </c>
      <c r="P34" s="18">
        <f t="shared" si="2"/>
        <v>0</v>
      </c>
      <c r="Q34" s="25">
        <f>SUM(Q28:Q33)</f>
        <v>10107.06</v>
      </c>
      <c r="S34" s="59"/>
      <c r="T34" s="59"/>
      <c r="U34" s="59"/>
      <c r="V34" s="60"/>
      <c r="W34" s="61"/>
      <c r="X34" s="61"/>
      <c r="Y34" s="61"/>
    </row>
    <row r="35" spans="1:25" ht="25.5">
      <c r="A35" s="20">
        <v>1</v>
      </c>
      <c r="B35" s="26" t="s">
        <v>66</v>
      </c>
      <c r="C35" s="15" t="s">
        <v>12</v>
      </c>
      <c r="D35" s="17">
        <v>503.9</v>
      </c>
      <c r="E35" s="16">
        <v>5</v>
      </c>
      <c r="F35" s="17">
        <f t="shared" ref="F35:F39" si="15">D35*E35</f>
        <v>2519.5</v>
      </c>
      <c r="G35" s="17">
        <v>11.0399949955564</v>
      </c>
      <c r="H35" s="17">
        <v>11.499995685824484</v>
      </c>
      <c r="I35" s="17">
        <v>10.000000000000002</v>
      </c>
      <c r="J35" s="17">
        <f t="shared" ref="J35:J49" si="16">ROUND(AVERAGE(G35:I35),2)</f>
        <v>10.85</v>
      </c>
      <c r="K35" s="17">
        <f t="shared" ref="K35:K49" si="17">_xlfn.STDEV.S(G35:I35)</f>
        <v>0.76845920335451379</v>
      </c>
      <c r="L35" s="17">
        <f t="shared" ref="L35:L49" si="18">(K35/J35)*100</f>
        <v>7.0825733028065789</v>
      </c>
      <c r="M35" s="17"/>
      <c r="N35" s="17">
        <f t="shared" ref="N35:N49" si="19">J35</f>
        <v>10.85</v>
      </c>
      <c r="O35" s="17">
        <f t="shared" ref="O35:O39" si="20">N35*F35</f>
        <v>27336.575000000001</v>
      </c>
      <c r="P35" s="18">
        <f t="shared" si="2"/>
        <v>6.64</v>
      </c>
      <c r="Q35" s="19">
        <f t="shared" ref="Q35:Q49" si="21">ROUND(P35*F35,2)</f>
        <v>16729.48</v>
      </c>
      <c r="S35" s="59"/>
      <c r="T35" s="59"/>
      <c r="U35" s="59"/>
      <c r="V35" s="60"/>
      <c r="W35" s="61"/>
      <c r="X35" s="61"/>
      <c r="Y35" s="61"/>
    </row>
    <row r="36" spans="1:25" ht="25.5">
      <c r="A36" s="20">
        <v>1</v>
      </c>
      <c r="B36" s="26" t="s">
        <v>67</v>
      </c>
      <c r="C36" s="15" t="s">
        <v>12</v>
      </c>
      <c r="D36" s="17">
        <v>1144.6600000000001</v>
      </c>
      <c r="E36" s="16">
        <v>5</v>
      </c>
      <c r="F36" s="17">
        <f t="shared" si="15"/>
        <v>5723.3</v>
      </c>
      <c r="G36" s="17">
        <v>4.0400000842683612</v>
      </c>
      <c r="H36" s="17">
        <v>11.5</v>
      </c>
      <c r="I36" s="17">
        <v>4.0599999759233256</v>
      </c>
      <c r="J36" s="17">
        <f t="shared" si="16"/>
        <v>6.53</v>
      </c>
      <c r="K36" s="17">
        <f t="shared" si="17"/>
        <v>4.3012711124473286</v>
      </c>
      <c r="L36" s="17">
        <f t="shared" si="18"/>
        <v>65.869389164583893</v>
      </c>
      <c r="M36" s="17"/>
      <c r="N36" s="17">
        <f t="shared" si="19"/>
        <v>6.53</v>
      </c>
      <c r="O36" s="17">
        <f t="shared" si="20"/>
        <v>37373.149000000005</v>
      </c>
      <c r="P36" s="18">
        <f t="shared" si="2"/>
        <v>4</v>
      </c>
      <c r="Q36" s="19">
        <f t="shared" si="21"/>
        <v>22893.200000000001</v>
      </c>
      <c r="S36" s="59"/>
      <c r="T36" s="59"/>
      <c r="U36" s="59"/>
      <c r="V36" s="60"/>
      <c r="W36" s="61"/>
      <c r="X36" s="61"/>
      <c r="Y36" s="61"/>
    </row>
    <row r="37" spans="1:25" ht="25.5">
      <c r="A37" s="20">
        <v>1</v>
      </c>
      <c r="B37" s="26" t="s">
        <v>68</v>
      </c>
      <c r="C37" s="15" t="s">
        <v>12</v>
      </c>
      <c r="D37" s="17">
        <v>1620.8</v>
      </c>
      <c r="E37" s="16">
        <v>5</v>
      </c>
      <c r="F37" s="17">
        <f t="shared" si="15"/>
        <v>8104</v>
      </c>
      <c r="G37" s="17">
        <v>4.0400001073007425</v>
      </c>
      <c r="H37" s="17">
        <v>4.0700000536503707</v>
      </c>
      <c r="I37" s="17">
        <v>4.0599998926992571</v>
      </c>
      <c r="J37" s="17">
        <f t="shared" si="16"/>
        <v>4.0599999999999996</v>
      </c>
      <c r="K37" s="17">
        <f t="shared" si="17"/>
        <v>1.5275205486972327E-2</v>
      </c>
      <c r="L37" s="17">
        <f t="shared" si="18"/>
        <v>0.37623658834907214</v>
      </c>
      <c r="M37" s="17"/>
      <c r="N37" s="17">
        <f t="shared" si="19"/>
        <v>4.0599999999999996</v>
      </c>
      <c r="O37" s="17">
        <f t="shared" si="20"/>
        <v>32902.239999999998</v>
      </c>
      <c r="P37" s="18">
        <f t="shared" si="2"/>
        <v>2.4900000000000002</v>
      </c>
      <c r="Q37" s="19">
        <f t="shared" si="21"/>
        <v>20178.96</v>
      </c>
      <c r="S37" s="59"/>
      <c r="T37" s="59"/>
      <c r="U37" s="59"/>
      <c r="V37" s="60"/>
      <c r="W37" s="61"/>
      <c r="X37" s="61"/>
      <c r="Y37" s="61"/>
    </row>
    <row r="38" spans="1:25" ht="25.5">
      <c r="A38" s="20">
        <v>1</v>
      </c>
      <c r="B38" s="26" t="s">
        <v>69</v>
      </c>
      <c r="C38" s="15" t="s">
        <v>12</v>
      </c>
      <c r="D38" s="17">
        <v>3012</v>
      </c>
      <c r="E38" s="16">
        <v>5</v>
      </c>
      <c r="F38" s="17">
        <f t="shared" si="15"/>
        <v>15060</v>
      </c>
      <c r="G38" s="17">
        <v>4.04</v>
      </c>
      <c r="H38" s="17">
        <v>4.07</v>
      </c>
      <c r="I38" s="17">
        <v>4.0599999999999996</v>
      </c>
      <c r="J38" s="17">
        <f t="shared" si="16"/>
        <v>4.0599999999999996</v>
      </c>
      <c r="K38" s="17">
        <f t="shared" si="17"/>
        <v>1.5275252316519527E-2</v>
      </c>
      <c r="L38" s="17">
        <f t="shared" si="18"/>
        <v>0.37623774178619529</v>
      </c>
      <c r="M38" s="17"/>
      <c r="N38" s="17">
        <f t="shared" si="19"/>
        <v>4.0599999999999996</v>
      </c>
      <c r="O38" s="17">
        <f t="shared" si="20"/>
        <v>61143.599999999991</v>
      </c>
      <c r="P38" s="18">
        <f t="shared" si="2"/>
        <v>2.4900000000000002</v>
      </c>
      <c r="Q38" s="19">
        <f t="shared" si="21"/>
        <v>37499.4</v>
      </c>
      <c r="S38" s="59"/>
      <c r="T38" s="59"/>
      <c r="U38" s="59"/>
      <c r="V38" s="60"/>
      <c r="W38" s="61"/>
      <c r="X38" s="61"/>
      <c r="Y38" s="61"/>
    </row>
    <row r="39" spans="1:25" ht="25.5">
      <c r="A39" s="20">
        <v>1</v>
      </c>
      <c r="B39" s="26" t="s">
        <v>70</v>
      </c>
      <c r="C39" s="15" t="s">
        <v>12</v>
      </c>
      <c r="D39" s="17">
        <v>3058</v>
      </c>
      <c r="E39" s="16">
        <v>5</v>
      </c>
      <c r="F39" s="17">
        <f t="shared" si="15"/>
        <v>15290</v>
      </c>
      <c r="G39" s="17">
        <v>4.04</v>
      </c>
      <c r="H39" s="17">
        <v>4.07</v>
      </c>
      <c r="I39" s="17">
        <v>4.0599999999999996</v>
      </c>
      <c r="J39" s="17">
        <f t="shared" si="16"/>
        <v>4.0599999999999996</v>
      </c>
      <c r="K39" s="17">
        <f t="shared" si="17"/>
        <v>1.5275252316519527E-2</v>
      </c>
      <c r="L39" s="17">
        <f t="shared" si="18"/>
        <v>0.37623774178619529</v>
      </c>
      <c r="M39" s="17"/>
      <c r="N39" s="17">
        <f t="shared" si="19"/>
        <v>4.0599999999999996</v>
      </c>
      <c r="O39" s="17">
        <f t="shared" si="20"/>
        <v>62077.399999999994</v>
      </c>
      <c r="P39" s="18">
        <f t="shared" si="2"/>
        <v>2.4900000000000002</v>
      </c>
      <c r="Q39" s="19">
        <f t="shared" si="21"/>
        <v>38072.1</v>
      </c>
      <c r="S39" s="59"/>
      <c r="T39" s="59"/>
      <c r="U39" s="59"/>
      <c r="V39" s="60"/>
      <c r="W39" s="61"/>
      <c r="X39" s="61"/>
      <c r="Y39" s="61"/>
    </row>
    <row r="40" spans="1:25">
      <c r="A40" s="22"/>
      <c r="B40" s="23" t="s">
        <v>9</v>
      </c>
      <c r="C40" s="24"/>
      <c r="D40" s="25">
        <f>SUM(D35:D39)</f>
        <v>9339.36</v>
      </c>
      <c r="E40" s="27"/>
      <c r="F40" s="25">
        <f>SUM(F35:F39)</f>
        <v>46696.800000000003</v>
      </c>
      <c r="G40" s="25"/>
      <c r="H40" s="25"/>
      <c r="I40" s="25"/>
      <c r="J40" s="25"/>
      <c r="K40" s="25"/>
      <c r="L40" s="25"/>
      <c r="M40" s="25"/>
      <c r="N40" s="25"/>
      <c r="O40" s="25">
        <f>SUM(O35:O39)</f>
        <v>220832.96400000001</v>
      </c>
      <c r="P40" s="18"/>
      <c r="Q40" s="25">
        <f>SUM(Q35:Q39)</f>
        <v>135373.14000000001</v>
      </c>
      <c r="S40" s="59"/>
      <c r="T40" s="59"/>
      <c r="U40" s="59"/>
      <c r="V40" s="60"/>
      <c r="W40" s="61"/>
      <c r="X40" s="61"/>
      <c r="Y40" s="61"/>
    </row>
    <row r="41" spans="1:25" ht="25.5">
      <c r="A41" s="20">
        <v>1</v>
      </c>
      <c r="B41" s="26" t="s">
        <v>21</v>
      </c>
      <c r="C41" s="15" t="s">
        <v>27</v>
      </c>
      <c r="D41" s="17">
        <v>240</v>
      </c>
      <c r="E41" s="28"/>
      <c r="F41" s="17">
        <v>240</v>
      </c>
      <c r="G41" s="17">
        <v>44.545454545454547</v>
      </c>
      <c r="H41" s="17">
        <v>45</v>
      </c>
      <c r="I41" s="17">
        <v>44.81818181818182</v>
      </c>
      <c r="J41" s="17">
        <f>ROUND(AVERAGE(G41:I41),2)</f>
        <v>44.79</v>
      </c>
      <c r="K41" s="17">
        <f>_xlfn.STDEV.S(G41:I41)</f>
        <v>0.22878286167487064</v>
      </c>
      <c r="L41" s="17">
        <f t="shared" si="18"/>
        <v>0.51079004615956825</v>
      </c>
      <c r="M41" s="17"/>
      <c r="N41" s="17">
        <f t="shared" si="19"/>
        <v>44.79</v>
      </c>
      <c r="O41" s="17">
        <f t="shared" ref="O41:O49" si="22">N41*F41</f>
        <v>10749.6</v>
      </c>
      <c r="P41" s="18">
        <f t="shared" si="2"/>
        <v>27.42</v>
      </c>
      <c r="Q41" s="19">
        <f t="shared" si="21"/>
        <v>6580.8</v>
      </c>
      <c r="S41" s="59"/>
      <c r="T41" s="59"/>
      <c r="U41" s="59"/>
      <c r="V41" s="60"/>
      <c r="W41" s="61"/>
      <c r="X41" s="61"/>
      <c r="Y41" s="61"/>
    </row>
    <row r="42" spans="1:25" ht="38.25">
      <c r="A42" s="20">
        <f>A41+1</f>
        <v>2</v>
      </c>
      <c r="B42" s="26" t="s">
        <v>22</v>
      </c>
      <c r="C42" s="15" t="s">
        <v>27</v>
      </c>
      <c r="D42" s="17">
        <v>435</v>
      </c>
      <c r="E42" s="28"/>
      <c r="F42" s="17">
        <v>435</v>
      </c>
      <c r="G42" s="17">
        <v>75</v>
      </c>
      <c r="H42" s="17">
        <v>76.5</v>
      </c>
      <c r="I42" s="17">
        <v>76</v>
      </c>
      <c r="J42" s="17">
        <f>ROUND(AVERAGE(G42:I42),2)</f>
        <v>75.83</v>
      </c>
      <c r="K42" s="17">
        <f>_xlfn.STDEV.S(G42:I42)</f>
        <v>0.76376261582597338</v>
      </c>
      <c r="L42" s="17">
        <f t="shared" si="18"/>
        <v>1.0072037660899029</v>
      </c>
      <c r="M42" s="17"/>
      <c r="N42" s="17">
        <f t="shared" si="19"/>
        <v>75.83</v>
      </c>
      <c r="O42" s="17">
        <f t="shared" si="22"/>
        <v>32986.049999999996</v>
      </c>
      <c r="P42" s="18">
        <f t="shared" si="2"/>
        <v>46.43</v>
      </c>
      <c r="Q42" s="19">
        <f t="shared" si="21"/>
        <v>20197.05</v>
      </c>
      <c r="S42" s="59"/>
      <c r="T42" s="59"/>
      <c r="U42" s="59"/>
      <c r="V42" s="60"/>
      <c r="W42" s="61"/>
      <c r="X42" s="61"/>
      <c r="Y42" s="61"/>
    </row>
    <row r="43" spans="1:25" ht="25.5">
      <c r="A43" s="20">
        <f t="shared" ref="A43:A49" si="23">A42+1</f>
        <v>3</v>
      </c>
      <c r="B43" s="26" t="s">
        <v>23</v>
      </c>
      <c r="C43" s="15" t="s">
        <v>28</v>
      </c>
      <c r="D43" s="17">
        <v>82</v>
      </c>
      <c r="E43" s="28"/>
      <c r="F43" s="17">
        <v>82</v>
      </c>
      <c r="G43" s="17">
        <v>61.333333333333336</v>
      </c>
      <c r="H43" s="17">
        <v>64</v>
      </c>
      <c r="I43" s="17">
        <v>64.266666666666666</v>
      </c>
      <c r="J43" s="17">
        <f>ROUND(AVERAGE(G43:I43),2)</f>
        <v>63.2</v>
      </c>
      <c r="K43" s="17">
        <f>_xlfn.STDEV.S(G43:I43)</f>
        <v>1.6220700080795236</v>
      </c>
      <c r="L43" s="17">
        <f t="shared" si="18"/>
        <v>2.5665664684802589</v>
      </c>
      <c r="M43" s="17"/>
      <c r="N43" s="17">
        <f t="shared" si="19"/>
        <v>63.2</v>
      </c>
      <c r="O43" s="17">
        <f t="shared" si="22"/>
        <v>5182.4000000000005</v>
      </c>
      <c r="P43" s="18">
        <f t="shared" si="2"/>
        <v>38.700000000000003</v>
      </c>
      <c r="Q43" s="19">
        <f t="shared" si="21"/>
        <v>3173.4</v>
      </c>
      <c r="S43" s="59"/>
      <c r="T43" s="59"/>
      <c r="U43" s="59"/>
      <c r="V43" s="60"/>
      <c r="W43" s="61"/>
      <c r="X43" s="61"/>
      <c r="Y43" s="61"/>
    </row>
    <row r="44" spans="1:25" ht="25.5">
      <c r="A44" s="20">
        <f t="shared" si="23"/>
        <v>4</v>
      </c>
      <c r="B44" s="26" t="s">
        <v>24</v>
      </c>
      <c r="C44" s="15" t="s">
        <v>29</v>
      </c>
      <c r="D44" s="17">
        <v>44</v>
      </c>
      <c r="E44" s="28"/>
      <c r="F44" s="17">
        <v>44</v>
      </c>
      <c r="G44" s="17">
        <v>50</v>
      </c>
      <c r="H44" s="17">
        <v>55</v>
      </c>
      <c r="I44" s="17">
        <v>55</v>
      </c>
      <c r="J44" s="17">
        <f>ROUND(AVERAGE(G44:I44),2)</f>
        <v>53.33</v>
      </c>
      <c r="K44" s="17">
        <f>_xlfn.STDEV.S(G44:I44)</f>
        <v>2.8867513459481287</v>
      </c>
      <c r="L44" s="17">
        <f t="shared" si="18"/>
        <v>5.4129970859706145</v>
      </c>
      <c r="M44" s="17"/>
      <c r="N44" s="17">
        <f t="shared" si="19"/>
        <v>53.33</v>
      </c>
      <c r="O44" s="17">
        <f t="shared" si="22"/>
        <v>2346.52</v>
      </c>
      <c r="P44" s="18">
        <f t="shared" si="2"/>
        <v>32.65</v>
      </c>
      <c r="Q44" s="19">
        <f t="shared" si="21"/>
        <v>1436.6</v>
      </c>
      <c r="S44" s="59"/>
      <c r="T44" s="59"/>
      <c r="U44" s="59"/>
      <c r="V44" s="60"/>
      <c r="W44" s="61"/>
      <c r="X44" s="61"/>
      <c r="Y44" s="61"/>
    </row>
    <row r="45" spans="1:25" ht="102">
      <c r="A45" s="20">
        <f t="shared" si="23"/>
        <v>5</v>
      </c>
      <c r="B45" s="29" t="s">
        <v>25</v>
      </c>
      <c r="C45" s="15" t="s">
        <v>28</v>
      </c>
      <c r="D45" s="17">
        <v>16</v>
      </c>
      <c r="E45" s="28"/>
      <c r="F45" s="17">
        <v>16</v>
      </c>
      <c r="G45" s="17">
        <v>280</v>
      </c>
      <c r="H45" s="17">
        <v>293.33333333333331</v>
      </c>
      <c r="I45" s="17">
        <v>306.66666666666669</v>
      </c>
      <c r="J45" s="17">
        <f>ROUND(AVERAGE(G45:I45),2)</f>
        <v>293.33</v>
      </c>
      <c r="K45" s="17">
        <f>_xlfn.STDEV.S(G45:I45)</f>
        <v>13.333333333333343</v>
      </c>
      <c r="L45" s="17">
        <f t="shared" si="18"/>
        <v>4.5455061989340821</v>
      </c>
      <c r="M45" s="17"/>
      <c r="N45" s="17">
        <f t="shared" si="19"/>
        <v>293.33</v>
      </c>
      <c r="O45" s="17">
        <f t="shared" si="22"/>
        <v>4693.28</v>
      </c>
      <c r="P45" s="18">
        <f t="shared" si="2"/>
        <v>179.6</v>
      </c>
      <c r="Q45" s="19">
        <f t="shared" si="21"/>
        <v>2873.6</v>
      </c>
      <c r="S45" s="59"/>
      <c r="T45" s="59"/>
      <c r="U45" s="59"/>
      <c r="V45" s="60"/>
      <c r="W45" s="61"/>
      <c r="X45" s="61"/>
      <c r="Y45" s="61"/>
    </row>
    <row r="46" spans="1:25" ht="153">
      <c r="A46" s="20">
        <f t="shared" si="23"/>
        <v>6</v>
      </c>
      <c r="B46" s="29" t="s">
        <v>26</v>
      </c>
      <c r="C46" s="15" t="s">
        <v>30</v>
      </c>
      <c r="D46" s="17">
        <v>109</v>
      </c>
      <c r="E46" s="28"/>
      <c r="F46" s="17">
        <v>109</v>
      </c>
      <c r="G46" s="17">
        <v>1380</v>
      </c>
      <c r="H46" s="17">
        <v>1420</v>
      </c>
      <c r="I46" s="17">
        <v>1400</v>
      </c>
      <c r="J46" s="17">
        <f t="shared" si="16"/>
        <v>1400</v>
      </c>
      <c r="K46" s="17">
        <f t="shared" si="17"/>
        <v>20</v>
      </c>
      <c r="L46" s="17">
        <f t="shared" si="18"/>
        <v>1.4285714285714286</v>
      </c>
      <c r="M46" s="17"/>
      <c r="N46" s="17">
        <f t="shared" si="19"/>
        <v>1400</v>
      </c>
      <c r="O46" s="17">
        <f t="shared" si="22"/>
        <v>152600</v>
      </c>
      <c r="P46" s="18">
        <f t="shared" si="2"/>
        <v>857.21</v>
      </c>
      <c r="Q46" s="19">
        <f t="shared" si="21"/>
        <v>93435.89</v>
      </c>
      <c r="S46" s="59"/>
      <c r="T46" s="59"/>
      <c r="U46" s="59"/>
      <c r="V46" s="60"/>
      <c r="W46" s="61"/>
      <c r="X46" s="61"/>
      <c r="Y46" s="61"/>
    </row>
    <row r="47" spans="1:25" ht="140.25">
      <c r="A47" s="20">
        <f t="shared" si="23"/>
        <v>7</v>
      </c>
      <c r="B47" s="30" t="s">
        <v>32</v>
      </c>
      <c r="C47" s="31" t="s">
        <v>29</v>
      </c>
      <c r="D47" s="17">
        <v>157</v>
      </c>
      <c r="E47" s="28"/>
      <c r="F47" s="17">
        <v>157</v>
      </c>
      <c r="G47" s="17">
        <v>60</v>
      </c>
      <c r="H47" s="17">
        <v>62.5</v>
      </c>
      <c r="I47" s="17">
        <v>62.083333333333336</v>
      </c>
      <c r="J47" s="17">
        <f>ROUND(AVERAGE(G47:I47),2)</f>
        <v>61.53</v>
      </c>
      <c r="K47" s="17">
        <f>_xlfn.STDEV.S(G47:I47)</f>
        <v>1.3393959390267998</v>
      </c>
      <c r="L47" s="17">
        <f t="shared" si="18"/>
        <v>2.176817713354136</v>
      </c>
      <c r="M47" s="17"/>
      <c r="N47" s="17">
        <f t="shared" si="19"/>
        <v>61.53</v>
      </c>
      <c r="O47" s="17">
        <f t="shared" si="22"/>
        <v>9660.2100000000009</v>
      </c>
      <c r="P47" s="18">
        <f t="shared" si="2"/>
        <v>37.67</v>
      </c>
      <c r="Q47" s="19">
        <f t="shared" si="21"/>
        <v>5914.19</v>
      </c>
      <c r="S47" s="59"/>
      <c r="T47" s="59"/>
      <c r="U47" s="59"/>
      <c r="V47" s="60"/>
      <c r="W47" s="61"/>
      <c r="X47" s="61"/>
      <c r="Y47" s="61"/>
    </row>
    <row r="48" spans="1:25" ht="153">
      <c r="A48" s="20">
        <f t="shared" si="23"/>
        <v>8</v>
      </c>
      <c r="B48" s="29" t="s">
        <v>71</v>
      </c>
      <c r="C48" s="15" t="s">
        <v>29</v>
      </c>
      <c r="D48" s="17">
        <v>130</v>
      </c>
      <c r="E48" s="28"/>
      <c r="F48" s="17">
        <v>130</v>
      </c>
      <c r="G48" s="17">
        <v>40</v>
      </c>
      <c r="H48" s="17">
        <v>41.666666666666664</v>
      </c>
      <c r="I48" s="17">
        <v>42.666666666666664</v>
      </c>
      <c r="J48" s="17">
        <f t="shared" si="16"/>
        <v>41.44</v>
      </c>
      <c r="K48" s="17">
        <f t="shared" si="17"/>
        <v>1.3471506281091257</v>
      </c>
      <c r="L48" s="17">
        <f t="shared" si="18"/>
        <v>3.2508461103019441</v>
      </c>
      <c r="M48" s="17"/>
      <c r="N48" s="17">
        <f t="shared" si="19"/>
        <v>41.44</v>
      </c>
      <c r="O48" s="17">
        <f t="shared" si="22"/>
        <v>5387.2</v>
      </c>
      <c r="P48" s="18">
        <f t="shared" si="2"/>
        <v>25.37</v>
      </c>
      <c r="Q48" s="19">
        <f t="shared" si="21"/>
        <v>3298.1</v>
      </c>
      <c r="S48" s="59"/>
      <c r="T48" s="59"/>
      <c r="U48" s="59"/>
      <c r="V48" s="60"/>
      <c r="W48" s="61"/>
      <c r="X48" s="61"/>
      <c r="Y48" s="61"/>
    </row>
    <row r="49" spans="1:25" ht="153">
      <c r="A49" s="20">
        <f t="shared" si="23"/>
        <v>9</v>
      </c>
      <c r="B49" s="29" t="s">
        <v>31</v>
      </c>
      <c r="C49" s="15" t="s">
        <v>29</v>
      </c>
      <c r="D49" s="17">
        <v>261</v>
      </c>
      <c r="E49" s="28"/>
      <c r="F49" s="17">
        <v>261</v>
      </c>
      <c r="G49" s="17">
        <v>130</v>
      </c>
      <c r="H49" s="17">
        <v>133.33333333333334</v>
      </c>
      <c r="I49" s="17">
        <v>132.5</v>
      </c>
      <c r="J49" s="17">
        <f t="shared" si="16"/>
        <v>131.94</v>
      </c>
      <c r="K49" s="17">
        <f t="shared" si="17"/>
        <v>1.734721666221781</v>
      </c>
      <c r="L49" s="17">
        <f t="shared" si="18"/>
        <v>1.3147807080656215</v>
      </c>
      <c r="M49" s="17"/>
      <c r="N49" s="17">
        <f t="shared" si="19"/>
        <v>131.94</v>
      </c>
      <c r="O49" s="17">
        <f t="shared" si="22"/>
        <v>34436.339999999997</v>
      </c>
      <c r="P49" s="18">
        <f>ROUND(N49*$Q$52,2)</f>
        <v>80.790000000000006</v>
      </c>
      <c r="Q49" s="19">
        <f t="shared" si="21"/>
        <v>21086.19</v>
      </c>
      <c r="S49" s="59"/>
      <c r="T49" s="59"/>
      <c r="U49" s="59"/>
      <c r="V49" s="60"/>
      <c r="W49" s="61"/>
      <c r="X49" s="61"/>
      <c r="Y49" s="61"/>
    </row>
    <row r="50" spans="1:25">
      <c r="A50" s="22"/>
      <c r="B50" s="23" t="s">
        <v>9</v>
      </c>
      <c r="C50" s="24"/>
      <c r="D50" s="25"/>
      <c r="E50" s="27"/>
      <c r="F50" s="25"/>
      <c r="G50" s="25"/>
      <c r="H50" s="25"/>
      <c r="I50" s="25"/>
      <c r="J50" s="25"/>
      <c r="K50" s="25"/>
      <c r="L50" s="25"/>
      <c r="M50" s="25"/>
      <c r="N50" s="25"/>
      <c r="O50" s="25">
        <f>SUM(O41:O49)</f>
        <v>258041.59999999998</v>
      </c>
      <c r="P50" s="25"/>
      <c r="Q50" s="25">
        <f>SUM(Q41:Q49)</f>
        <v>157995.82</v>
      </c>
      <c r="S50" s="59"/>
      <c r="T50" s="59"/>
      <c r="U50" s="59"/>
      <c r="V50" s="60"/>
      <c r="W50" s="61"/>
      <c r="X50" s="61"/>
      <c r="Y50" s="61"/>
    </row>
    <row r="51" spans="1:25" s="1" customFormat="1">
      <c r="A51" s="32"/>
      <c r="B51" s="33" t="s">
        <v>9</v>
      </c>
      <c r="C51" s="32"/>
      <c r="D51" s="34"/>
      <c r="E51" s="34"/>
      <c r="F51" s="34"/>
      <c r="G51" s="35">
        <f>SUM(G50,G40,G34,G27)</f>
        <v>0</v>
      </c>
      <c r="H51" s="35">
        <f>SUM(H50,H40,H34,H27)</f>
        <v>0</v>
      </c>
      <c r="I51" s="35">
        <f>SUM(I50,I40,I34,I27)</f>
        <v>0</v>
      </c>
      <c r="J51" s="25"/>
      <c r="K51" s="25"/>
      <c r="L51" s="34"/>
      <c r="M51" s="36"/>
      <c r="N51" s="34"/>
      <c r="O51" s="25">
        <f>O27+O34+O40+O50</f>
        <v>979927.23670000001</v>
      </c>
      <c r="P51" s="34"/>
      <c r="Q51" s="25">
        <f>Q50+Q40+Q34+Q27</f>
        <v>599791.93000000005</v>
      </c>
      <c r="S51" s="63"/>
      <c r="T51" s="41"/>
      <c r="U51" s="41"/>
      <c r="V51" s="64"/>
      <c r="W51" s="64"/>
      <c r="X51" s="64"/>
      <c r="Y51" s="64"/>
    </row>
    <row r="52" spans="1:25" s="1" customFormat="1">
      <c r="A52" s="37"/>
      <c r="B52" s="38"/>
      <c r="C52" s="37"/>
      <c r="D52" s="39"/>
      <c r="E52" s="40"/>
      <c r="F52" s="40"/>
      <c r="G52" s="41"/>
      <c r="H52" s="41"/>
      <c r="I52" s="41"/>
      <c r="J52" s="42"/>
      <c r="K52" s="42"/>
      <c r="L52" s="40"/>
      <c r="M52" s="43"/>
      <c r="N52" s="40"/>
      <c r="O52" s="40"/>
      <c r="P52" s="40"/>
      <c r="Q52" s="40">
        <f>600000/O51</f>
        <v>0.612290359456237</v>
      </c>
      <c r="S52" s="59"/>
      <c r="T52" s="65"/>
      <c r="U52" s="65"/>
      <c r="V52" s="64"/>
      <c r="W52" s="64"/>
      <c r="X52" s="64"/>
      <c r="Y52" s="64"/>
    </row>
    <row r="53" spans="1:25" s="1" customFormat="1">
      <c r="A53" s="44"/>
      <c r="B53" s="84" t="s">
        <v>74</v>
      </c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45"/>
      <c r="Q53" s="45"/>
      <c r="S53" s="59"/>
      <c r="T53" s="65"/>
      <c r="U53" s="65"/>
      <c r="V53" s="64"/>
      <c r="W53" s="64"/>
      <c r="X53" s="64"/>
      <c r="Y53" s="64"/>
    </row>
    <row r="54" spans="1:25" s="1" customFormat="1" ht="105" customHeight="1">
      <c r="A54" s="44"/>
      <c r="B54" s="84" t="s">
        <v>75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S54" s="5"/>
      <c r="T54" s="2"/>
      <c r="U54" s="2"/>
    </row>
    <row r="55" spans="1:25" s="46" customFormat="1">
      <c r="B55" s="47" t="s">
        <v>16</v>
      </c>
      <c r="C55" s="48"/>
      <c r="D55" s="48"/>
      <c r="E55" s="49"/>
      <c r="F55" s="49"/>
      <c r="G55" s="49"/>
      <c r="H55" s="49"/>
      <c r="I55" s="49"/>
      <c r="J55" s="44"/>
      <c r="K55" s="44"/>
      <c r="L55" s="44"/>
      <c r="M55" s="44"/>
      <c r="N55" s="85" t="s">
        <v>72</v>
      </c>
      <c r="O55" s="85"/>
      <c r="P55" s="50"/>
      <c r="Q55" s="50"/>
      <c r="S55" s="58"/>
      <c r="T55" s="51"/>
      <c r="U55" s="51"/>
    </row>
    <row r="56" spans="1:25" s="1" customFormat="1">
      <c r="A56" s="44"/>
      <c r="B56" s="52"/>
      <c r="E56" s="2"/>
      <c r="F56" s="2"/>
      <c r="G56" s="2"/>
      <c r="H56" s="2"/>
      <c r="I56" s="2"/>
      <c r="S56" s="5"/>
      <c r="T56" s="2"/>
      <c r="U56" s="2"/>
    </row>
    <row r="57" spans="1:25" s="1" customFormat="1">
      <c r="A57" s="53"/>
      <c r="B57" s="3" t="s">
        <v>73</v>
      </c>
      <c r="E57" s="2"/>
      <c r="F57" s="2"/>
      <c r="G57" s="2"/>
      <c r="H57" s="2"/>
      <c r="I57" s="2"/>
      <c r="S57" s="5"/>
      <c r="T57" s="2"/>
      <c r="U57" s="2"/>
    </row>
    <row r="58" spans="1:25">
      <c r="B58" s="54"/>
    </row>
    <row r="59" spans="1:25">
      <c r="L59" s="55"/>
      <c r="M59" s="55"/>
      <c r="N59" s="55"/>
      <c r="O59" s="55">
        <v>8193735</v>
      </c>
      <c r="P59" s="55"/>
      <c r="Q59" s="56">
        <f>Q51-O59</f>
        <v>-7593943.0700000003</v>
      </c>
    </row>
    <row r="60" spans="1:25">
      <c r="L60" s="55"/>
      <c r="M60" s="55"/>
      <c r="N60" s="55"/>
      <c r="O60" s="55">
        <f>3000000/O51</f>
        <v>3.061451797281185</v>
      </c>
      <c r="P60" s="55"/>
      <c r="Q60" s="55"/>
    </row>
    <row r="61" spans="1:25">
      <c r="L61" s="55"/>
      <c r="M61" s="55"/>
      <c r="N61" s="55">
        <f>O59/O51</f>
        <v>8.3615749140652493</v>
      </c>
      <c r="O61" s="55"/>
      <c r="P61" s="55"/>
      <c r="Q61" s="55"/>
    </row>
    <row r="62" spans="1:25">
      <c r="B62" s="57"/>
      <c r="L62" s="55"/>
      <c r="M62" s="55"/>
      <c r="N62" s="55"/>
      <c r="O62" s="55">
        <v>0.85028347116685588</v>
      </c>
      <c r="P62" s="55"/>
      <c r="Q62" s="55"/>
    </row>
    <row r="63" spans="1:25">
      <c r="L63" s="55"/>
      <c r="M63" s="55"/>
      <c r="N63" s="55">
        <f>O59/O51</f>
        <v>8.3615749140652493</v>
      </c>
      <c r="O63" s="55"/>
      <c r="P63" s="55"/>
      <c r="Q63" s="55"/>
    </row>
    <row r="64" spans="1:25">
      <c r="L64" s="55"/>
      <c r="M64" s="55"/>
      <c r="N64" s="55"/>
      <c r="O64" s="55">
        <v>0.84954406999989995</v>
      </c>
      <c r="P64" s="55"/>
      <c r="Q64" s="55"/>
    </row>
    <row r="65" spans="12:17">
      <c r="L65" s="55"/>
      <c r="M65" s="55"/>
      <c r="N65" s="55"/>
      <c r="O65" s="55"/>
      <c r="P65" s="55"/>
      <c r="Q65" s="55"/>
    </row>
  </sheetData>
  <mergeCells count="15">
    <mergeCell ref="P3:P4"/>
    <mergeCell ref="Q3:Q4"/>
    <mergeCell ref="B53:O53"/>
    <mergeCell ref="B54:O54"/>
    <mergeCell ref="N55:O55"/>
    <mergeCell ref="A1:B1"/>
    <mergeCell ref="A2:O2"/>
    <mergeCell ref="A3:A4"/>
    <mergeCell ref="B3:B4"/>
    <mergeCell ref="C3:C4"/>
    <mergeCell ref="D3:D4"/>
    <mergeCell ref="E3:E4"/>
    <mergeCell ref="F3:F4"/>
    <mergeCell ref="G3:I3"/>
    <mergeCell ref="J3:L3"/>
  </mergeCells>
  <conditionalFormatting sqref="S1">
    <cfRule type="uniqueValues" dxfId="1" priority="2"/>
  </conditionalFormatting>
  <conditionalFormatting sqref="S5:U26 W5:Y26 W28:Y50 S28:U50">
    <cfRule type="uniqueValues" dxfId="0" priority="4"/>
  </conditionalFormatting>
  <printOptions horizontalCentered="1"/>
  <pageMargins left="0.19685039370078741" right="0.19685039370078741" top="0.19685039370078741" bottom="0.19685039370078741" header="0.19685039370078741" footer="0"/>
  <pageSetup paperSize="9" scale="3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>
      <selection activeCell="I1" sqref="I1:I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Расчёт НМЦК (за м2)</vt:lpstr>
      <vt:lpstr>Лист1</vt:lpstr>
      <vt:lpstr>'Расчёт НМЦК (за м2)'!Заголовки_для_печати</vt:lpstr>
      <vt:lpstr>'Расчёт НМЦК (за м2)'!Область_печати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2026-03-19T15:09:21Z</cp:lastPrinted>
  <dcterms:created xsi:type="dcterms:W3CDTF">2014-01-15T18:15:09Z</dcterms:created>
  <dcterms:modified xsi:type="dcterms:W3CDTF">2026-08-26T12:22:31Z</dcterms:modified>
</cp:coreProperties>
</file>