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Z:\Договора для ЕАТ\Канцтовары (14 поз.)\"/>
    </mc:Choice>
  </mc:AlternateContent>
  <bookViews>
    <workbookView xWindow="0" yWindow="0" windowWidth="28800" windowHeight="11445"/>
  </bookViews>
  <sheets>
    <sheet name="Расчет цены" sheetId="3" r:id="rId1"/>
  </sheets>
  <definedNames>
    <definedName name="_xlnm.Print_Area" localSheetId="0">'Расчет цены'!$A$1:$U$32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7" i="3" l="1"/>
  <c r="X8" i="3"/>
  <c r="X9" i="3"/>
  <c r="X10" i="3"/>
  <c r="X11" i="3"/>
  <c r="X12" i="3"/>
  <c r="X13" i="3"/>
  <c r="X14" i="3"/>
  <c r="X15" i="3"/>
  <c r="X16" i="3"/>
  <c r="X17" i="3"/>
  <c r="X18" i="3"/>
  <c r="X19" i="3"/>
  <c r="X6" i="3"/>
  <c r="V7" i="3"/>
  <c r="V8" i="3"/>
  <c r="V9" i="3"/>
  <c r="V10" i="3"/>
  <c r="V11" i="3"/>
  <c r="V12" i="3"/>
  <c r="V13" i="3"/>
  <c r="V14" i="3"/>
  <c r="V15" i="3"/>
  <c r="V16" i="3"/>
  <c r="V17" i="3"/>
  <c r="V18" i="3"/>
  <c r="V19" i="3"/>
  <c r="V20" i="3"/>
  <c r="X20" i="3" l="1"/>
  <c r="O19" i="3" l="1"/>
  <c r="P19" i="3" s="1"/>
  <c r="Q19" i="3" s="1"/>
  <c r="O18" i="3"/>
  <c r="R18" i="3" s="1"/>
  <c r="S18" i="3" s="1"/>
  <c r="O17" i="3"/>
  <c r="P17" i="3" s="1"/>
  <c r="Q17" i="3" s="1"/>
  <c r="O16" i="3"/>
  <c r="R16" i="3" s="1"/>
  <c r="S16" i="3" s="1"/>
  <c r="T18" i="3" l="1"/>
  <c r="T16" i="3"/>
  <c r="P18" i="3"/>
  <c r="Q18" i="3" s="1"/>
  <c r="R19" i="3"/>
  <c r="S19" i="3" s="1"/>
  <c r="R17" i="3"/>
  <c r="S17" i="3" s="1"/>
  <c r="P16" i="3"/>
  <c r="Q16" i="3" s="1"/>
  <c r="O15" i="3"/>
  <c r="P15" i="3" s="1"/>
  <c r="Q15" i="3" s="1"/>
  <c r="O8" i="3"/>
  <c r="P8" i="3" s="1"/>
  <c r="Q8" i="3" s="1"/>
  <c r="O11" i="3"/>
  <c r="P11" i="3" s="1"/>
  <c r="Q11" i="3" s="1"/>
  <c r="O10" i="3"/>
  <c r="P10" i="3" s="1"/>
  <c r="Q10" i="3" s="1"/>
  <c r="O9" i="3"/>
  <c r="P9" i="3" s="1"/>
  <c r="Q9" i="3" s="1"/>
  <c r="O7" i="3"/>
  <c r="P7" i="3" s="1"/>
  <c r="Q7" i="3" s="1"/>
  <c r="O13" i="3"/>
  <c r="P13" i="3" s="1"/>
  <c r="Q13" i="3" s="1"/>
  <c r="O12" i="3"/>
  <c r="P12" i="3" s="1"/>
  <c r="Q12" i="3" s="1"/>
  <c r="O14" i="3"/>
  <c r="P14" i="3" s="1"/>
  <c r="Q14" i="3" s="1"/>
  <c r="O6" i="3"/>
  <c r="R6" i="3" s="1"/>
  <c r="S6" i="3" s="1"/>
  <c r="U16" i="3" l="1"/>
  <c r="U18" i="3"/>
  <c r="T19" i="3"/>
  <c r="T17" i="3"/>
  <c r="T6" i="3"/>
  <c r="R15" i="3"/>
  <c r="S15" i="3" s="1"/>
  <c r="R13" i="3"/>
  <c r="S13" i="3" s="1"/>
  <c r="R12" i="3"/>
  <c r="S12" i="3" s="1"/>
  <c r="R11" i="3"/>
  <c r="S11" i="3" s="1"/>
  <c r="R10" i="3"/>
  <c r="S10" i="3" s="1"/>
  <c r="R9" i="3"/>
  <c r="S9" i="3" s="1"/>
  <c r="R7" i="3"/>
  <c r="S7" i="3" s="1"/>
  <c r="R8" i="3"/>
  <c r="S8" i="3" s="1"/>
  <c r="R14" i="3"/>
  <c r="S14" i="3" s="1"/>
  <c r="P6" i="3"/>
  <c r="Q6" i="3" s="1"/>
  <c r="U6" i="3" l="1"/>
  <c r="U19" i="3"/>
  <c r="U17" i="3"/>
  <c r="T11" i="3"/>
  <c r="T9" i="3"/>
  <c r="T7" i="3"/>
  <c r="T15" i="3"/>
  <c r="T14" i="3"/>
  <c r="T13" i="3"/>
  <c r="T12" i="3"/>
  <c r="T10" i="3"/>
  <c r="T8" i="3"/>
  <c r="U15" i="3" l="1"/>
  <c r="U9" i="3"/>
  <c r="U13" i="3"/>
  <c r="U7" i="3"/>
  <c r="U8" i="3"/>
  <c r="U14" i="3"/>
  <c r="U11" i="3"/>
  <c r="U10" i="3"/>
  <c r="U12" i="3"/>
  <c r="U20" i="3" l="1"/>
  <c r="V6" i="3"/>
</calcChain>
</file>

<file path=xl/sharedStrings.xml><?xml version="1.0" encoding="utf-8"?>
<sst xmlns="http://schemas.openxmlformats.org/spreadsheetml/2006/main" count="70" uniqueCount="56">
  <si>
    <t xml:space="preserve">Расчет начальной (максимальной) цены контракта (Н(М)ЦК)
</t>
  </si>
  <si>
    <t>№ п/п</t>
  </si>
  <si>
    <t>Ед. изм.</t>
  </si>
  <si>
    <t>Кол-во</t>
  </si>
  <si>
    <t>Коммерческие предложения, заключенные контракты, цена за единицу измерения, включая НДС (руб.)</t>
  </si>
  <si>
    <t>Данные реестра контрактов (руб./ед.изм.)</t>
  </si>
  <si>
    <t>Данные статистики</t>
  </si>
  <si>
    <t>Оценка однородности совокупности значений выявленных цен, используемых в расчете Н(М)ЦК</t>
  </si>
  <si>
    <t>Н(М)ЦК,  определяемая методом сопоставимых рыночных цен (анализа рынка)*</t>
  </si>
  <si>
    <t xml:space="preserve"> </t>
  </si>
  <si>
    <t xml:space="preserve">Номер сведений о контракте №___ от </t>
  </si>
  <si>
    <r>
      <t>Средняя арифметическая цена за единицу     &lt;</t>
    </r>
    <r>
      <rPr>
        <b/>
        <i/>
        <sz val="7"/>
        <color indexed="8"/>
        <rFont val="Times New Roman"/>
        <family val="1"/>
        <charset val="204"/>
      </rPr>
      <t>ц</t>
    </r>
    <r>
      <rPr>
        <b/>
        <sz val="7"/>
        <color indexed="8"/>
        <rFont val="Times New Roman"/>
        <family val="1"/>
        <charset val="204"/>
      </rPr>
      <t xml:space="preserve">&gt; </t>
    </r>
  </si>
  <si>
    <r>
      <t xml:space="preserve">Коэффициент вариации цен V (%)           </t>
    </r>
    <r>
      <rPr>
        <i/>
        <sz val="7"/>
        <color indexed="8"/>
        <rFont val="Times New Roman"/>
        <family val="1"/>
        <charset val="204"/>
      </rPr>
      <t xml:space="preserve">         (не должен превышать 33%)</t>
    </r>
  </si>
  <si>
    <t>Цена за единицу изм. (руб.)</t>
  </si>
  <si>
    <t>Цена за единицу изм. с округлением (вниз) до сотых долей после запятой (руб.)</t>
  </si>
  <si>
    <t>Н(М)ЦК с учетом округления цены за единицу (руб.)</t>
  </si>
  <si>
    <t>В результате проведенного расчета Н(М)ЦК составила:</t>
  </si>
  <si>
    <t xml:space="preserve">Коэффициент вариации цены не превышает 33 %, т.о совокупность цен считается однородной </t>
  </si>
  <si>
    <r>
      <rPr>
        <b/>
        <sz val="7"/>
        <color indexed="8"/>
        <rFont val="Times New Roman"/>
        <family val="1"/>
        <charset val="204"/>
      </rPr>
      <t>*</t>
    </r>
    <r>
      <rPr>
        <sz val="7"/>
        <color indexed="8"/>
        <rFont val="Times New Roman"/>
        <family val="1"/>
        <charset val="204"/>
      </rPr>
      <t xml:space="preserve"> При определении Н(М)ЦК  Заказчиком применяется Приказ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(Метод сопоставимых рыночных цен (анализ рынка))</t>
    </r>
  </si>
  <si>
    <t>**</t>
  </si>
  <si>
    <t>Данные коммерческих предложений потенциальных Исполнителей, оригиналы находятся у Заказчика</t>
  </si>
  <si>
    <t>Расчет Н(М)ЦК произвел:</t>
  </si>
  <si>
    <t>___________________________</t>
  </si>
  <si>
    <t>ФИО</t>
  </si>
  <si>
    <t>Дата</t>
  </si>
  <si>
    <t>Поставщик №1* *</t>
  </si>
  <si>
    <t>Поставщик №2* *</t>
  </si>
  <si>
    <t>Поставщик №3* *</t>
  </si>
  <si>
    <t xml:space="preserve">Наименование товара
</t>
  </si>
  <si>
    <t>Экономист</t>
  </si>
  <si>
    <t>подпись</t>
  </si>
  <si>
    <t>Антонова Е.М.</t>
  </si>
  <si>
    <t>Среднеквадратичное отклонение</t>
  </si>
  <si>
    <r>
      <rPr>
        <b/>
        <sz val="7"/>
        <color indexed="8"/>
        <rFont val="Times New Roman"/>
        <family val="1"/>
        <charset val="204"/>
      </rPr>
      <t>Расчет Н(М)ЦК по формуле</t>
    </r>
    <r>
      <rPr>
        <sz val="7"/>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ц - цена единицы:</t>
    </r>
  </si>
  <si>
    <t>Папка картонная</t>
  </si>
  <si>
    <t>Зажимы для бумаг</t>
  </si>
  <si>
    <t>Маркер</t>
  </si>
  <si>
    <t>Подушка штемпельная</t>
  </si>
  <si>
    <t>Блоки для записей тип 1</t>
  </si>
  <si>
    <t>Блоки для записей тип 2</t>
  </si>
  <si>
    <t>Ручка канцелярская</t>
  </si>
  <si>
    <t>Средство корректирующее канцелярское</t>
  </si>
  <si>
    <t>Стирательная резинка</t>
  </si>
  <si>
    <t>Скобы для степлера № 24/6</t>
  </si>
  <si>
    <t>Штемпель тип 1</t>
  </si>
  <si>
    <t>Штемпель тип 2</t>
  </si>
  <si>
    <t>Штука</t>
  </si>
  <si>
    <t>Упаковка</t>
  </si>
  <si>
    <t>"06" августа 2026 г.</t>
  </si>
  <si>
    <t>Папка пластиковая тип 1</t>
  </si>
  <si>
    <t>Папка пластиковая тип 2</t>
  </si>
  <si>
    <t>Цена за ед. изм. с учетом коэффициента снижения на сумму доведенного лимита бюджетных обязательств, рублей</t>
  </si>
  <si>
    <t>Цена за ед. изм. с округлением с учетом коэффициента снижения на сумму доведенного лимита бюджетных обязательств, рублей</t>
  </si>
  <si>
    <t xml:space="preserve">Н(М)ЦК с учетом округления цены за единицу с учетом коэффициента снижения на сумму доведенного лимита бюджетных обязательств (руб.) </t>
  </si>
  <si>
    <t>369 995 (Триста шестьдесят девять тысяч девятьсот девяносто пять) рублей 80 копеек</t>
  </si>
  <si>
    <t>В связи с тем, что лимиты бюджетных обязательств до Заказчика доведены в ограниченном объеме, Заказчиком принято решение об уменьшении начальной (максимальной) цены контракта до размера утвержденных лимитов бюджетных обязательств. Таким образом, начальная (максимальная) цена контракта на поставку хозяйственных товаров (перчатки, тряпки, швабры) составила: 369 995 (Триста шестьдесят девять тысяч девятьсот девяносто пять) рублей 80 копеек.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</si>
</sst>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13" x14ac:knownFonts="1">
    <font>
      <sz val="11"/>
      <color theme="1"/>
      <name val="Calibri"/>
      <family val="2"/>
      <charset val="204"/>
      <scheme val="minor"/>
    </font>
    <font>
      <sz val="7"/>
      <color indexed="8"/>
      <name val="Times New Roman"/>
      <family val="1"/>
      <charset val="204"/>
    </font>
    <font>
      <b/>
      <sz val="7"/>
      <name val="Times New Roman"/>
      <family val="1"/>
      <charset val="204"/>
    </font>
    <font>
      <b/>
      <sz val="7"/>
      <color indexed="8"/>
      <name val="Times New Roman"/>
      <family val="1"/>
      <charset val="204"/>
    </font>
    <font>
      <sz val="7"/>
      <color theme="1"/>
      <name val="Times New Roman"/>
      <family val="1"/>
      <charset val="204"/>
    </font>
    <font>
      <b/>
      <i/>
      <sz val="7"/>
      <color indexed="8"/>
      <name val="Times New Roman"/>
      <family val="1"/>
      <charset val="204"/>
    </font>
    <font>
      <i/>
      <sz val="7"/>
      <color indexed="8"/>
      <name val="Times New Roman"/>
      <family val="1"/>
      <charset val="204"/>
    </font>
    <font>
      <sz val="7"/>
      <color rgb="FF000000"/>
      <name val="Times New Roman"/>
      <family val="1"/>
      <charset val="204"/>
    </font>
    <font>
      <b/>
      <u/>
      <sz val="7"/>
      <color theme="1"/>
      <name val="Times New Roman"/>
      <family val="1"/>
      <charset val="204"/>
    </font>
    <font>
      <sz val="7"/>
      <name val="Times New Roman"/>
      <family val="1"/>
      <charset val="204"/>
    </font>
    <font>
      <b/>
      <u/>
      <sz val="7"/>
      <color rgb="FF000000"/>
      <name val="Times New Roman"/>
      <family val="1"/>
      <charset val="204"/>
    </font>
    <font>
      <sz val="7"/>
      <color theme="0"/>
      <name val="Times New Roman"/>
      <family val="1"/>
      <charset val="204"/>
    </font>
    <font>
      <b/>
      <sz val="7"/>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FF"/>
        <bgColor rgb="FFFFFFCC"/>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03">
    <xf numFmtId="0" fontId="0" fillId="0" borderId="0" xfId="0"/>
    <xf numFmtId="0" fontId="1" fillId="0" borderId="0" xfId="0" applyFont="1"/>
    <xf numFmtId="0" fontId="9" fillId="0" borderId="0" xfId="0" applyFont="1" applyAlignment="1">
      <alignment vertical="center"/>
    </xf>
    <xf numFmtId="0" fontId="1" fillId="0" borderId="0" xfId="0" applyFont="1" applyAlignment="1">
      <alignment vertical="center"/>
    </xf>
    <xf numFmtId="0" fontId="1" fillId="0" borderId="0" xfId="0" applyFont="1" applyAlignment="1" applyProtection="1">
      <alignment wrapText="1"/>
      <protection locked="0"/>
    </xf>
    <xf numFmtId="164" fontId="1" fillId="0" borderId="0" xfId="0" applyNumberFormat="1" applyFont="1" applyAlignment="1" applyProtection="1">
      <alignment horizontal="center" vertical="center"/>
      <protection locked="0"/>
    </xf>
    <xf numFmtId="0" fontId="1" fillId="0" borderId="0" xfId="0" applyFont="1" applyAlignment="1" applyProtection="1">
      <alignment vertical="center"/>
      <protection locked="0"/>
    </xf>
    <xf numFmtId="0" fontId="1" fillId="0" borderId="0" xfId="0" applyFont="1" applyAlignment="1">
      <alignment horizontal="left"/>
    </xf>
    <xf numFmtId="0" fontId="1" fillId="0" borderId="0" xfId="0" applyFont="1" applyAlignment="1" applyProtection="1">
      <alignment horizontal="left" vertical="top" wrapText="1"/>
      <protection locked="0"/>
    </xf>
    <xf numFmtId="0" fontId="1" fillId="0" borderId="0" xfId="0" applyFont="1" applyAlignment="1">
      <alignment horizontal="center"/>
    </xf>
    <xf numFmtId="0" fontId="1" fillId="0" borderId="0" xfId="0" applyFont="1" applyAlignment="1" applyProtection="1">
      <alignment horizontal="center" wrapText="1"/>
      <protection locked="0"/>
    </xf>
    <xf numFmtId="0" fontId="3" fillId="0" borderId="0" xfId="0" applyFont="1" applyFill="1"/>
    <xf numFmtId="3" fontId="1" fillId="0" borderId="0" xfId="0" applyNumberFormat="1" applyFont="1" applyFill="1"/>
    <xf numFmtId="0" fontId="1" fillId="0" borderId="0" xfId="0" applyFont="1" applyFill="1"/>
    <xf numFmtId="0" fontId="1" fillId="0" borderId="0" xfId="0" applyFont="1" applyFill="1" applyAlignment="1">
      <alignment horizontal="center" vertical="top"/>
    </xf>
    <xf numFmtId="3" fontId="1" fillId="0" borderId="0" xfId="0" applyNumberFormat="1" applyFont="1" applyFill="1" applyAlignment="1">
      <alignment horizontal="center" vertical="top"/>
    </xf>
    <xf numFmtId="0" fontId="9" fillId="0" borderId="0" xfId="0" applyFont="1" applyFill="1" applyAlignment="1">
      <alignment vertical="center"/>
    </xf>
    <xf numFmtId="3" fontId="9" fillId="0" borderId="0" xfId="0" applyNumberFormat="1" applyFont="1" applyFill="1" applyAlignment="1">
      <alignment vertical="center"/>
    </xf>
    <xf numFmtId="0" fontId="1" fillId="0" borderId="0" xfId="0" applyFont="1" applyFill="1" applyAlignment="1">
      <alignment vertical="center"/>
    </xf>
    <xf numFmtId="3" fontId="1" fillId="0" borderId="0" xfId="0" applyNumberFormat="1" applyFont="1" applyFill="1" applyAlignment="1">
      <alignment vertical="center"/>
    </xf>
    <xf numFmtId="0" fontId="1" fillId="0" borderId="0" xfId="0" applyFont="1" applyFill="1" applyAlignment="1" applyProtection="1">
      <alignment vertical="center"/>
      <protection locked="0"/>
    </xf>
    <xf numFmtId="0" fontId="1" fillId="0" borderId="0" xfId="0" applyFont="1" applyAlignment="1">
      <alignment horizontal="center" vertical="top"/>
    </xf>
    <xf numFmtId="0" fontId="1" fillId="0" borderId="0" xfId="0" applyFont="1" applyBorder="1"/>
    <xf numFmtId="0" fontId="3" fillId="0" borderId="0" xfId="0" applyFont="1" applyBorder="1" applyAlignment="1">
      <alignment horizontal="left" vertical="center"/>
    </xf>
    <xf numFmtId="0" fontId="1" fillId="0" borderId="0" xfId="0" applyFont="1" applyBorder="1" applyAlignment="1">
      <alignment vertical="center"/>
    </xf>
    <xf numFmtId="14" fontId="3" fillId="0" borderId="0" xfId="0" applyNumberFormat="1" applyFont="1" applyBorder="1" applyAlignment="1">
      <alignment horizontal="center"/>
    </xf>
    <xf numFmtId="0" fontId="1" fillId="0" borderId="0" xfId="0" applyFont="1" applyBorder="1" applyAlignment="1" applyProtection="1">
      <alignment wrapText="1"/>
      <protection locked="0"/>
    </xf>
    <xf numFmtId="164" fontId="1" fillId="0" borderId="0" xfId="0" applyNumberFormat="1" applyFont="1" applyBorder="1" applyAlignment="1" applyProtection="1">
      <alignment horizontal="center" vertical="center"/>
      <protection locked="0"/>
    </xf>
    <xf numFmtId="0" fontId="1" fillId="0" borderId="0" xfId="0" applyFont="1" applyBorder="1" applyAlignment="1" applyProtection="1">
      <alignment horizontal="right" vertical="center"/>
      <protection locked="0"/>
    </xf>
    <xf numFmtId="4" fontId="1" fillId="0" borderId="0" xfId="0" applyNumberFormat="1" applyFont="1" applyBorder="1" applyAlignment="1">
      <alignment horizontal="center" vertical="top"/>
    </xf>
    <xf numFmtId="2" fontId="9" fillId="2" borderId="3" xfId="0" applyNumberFormat="1" applyFont="1" applyFill="1" applyBorder="1" applyAlignment="1">
      <alignment horizontal="center" vertical="center"/>
    </xf>
    <xf numFmtId="4" fontId="2" fillId="2" borderId="3" xfId="0" applyNumberFormat="1" applyFont="1" applyFill="1" applyBorder="1" applyAlignment="1">
      <alignment horizontal="center" vertical="center"/>
    </xf>
    <xf numFmtId="0" fontId="0" fillId="0" borderId="3" xfId="0" applyBorder="1"/>
    <xf numFmtId="4" fontId="12" fillId="0" borderId="3" xfId="0" applyNumberFormat="1" applyFont="1" applyFill="1" applyBorder="1" applyAlignment="1">
      <alignment horizontal="center" vertical="center" wrapText="1"/>
    </xf>
    <xf numFmtId="2" fontId="9" fillId="2" borderId="4" xfId="0" applyNumberFormat="1" applyFont="1" applyFill="1" applyBorder="1" applyAlignment="1">
      <alignment horizontal="center" vertical="center"/>
    </xf>
    <xf numFmtId="0" fontId="11" fillId="3" borderId="4" xfId="0" applyFont="1" applyFill="1" applyBorder="1" applyAlignment="1">
      <alignment horizontal="center" vertical="top"/>
    </xf>
    <xf numFmtId="0" fontId="7" fillId="0" borderId="3" xfId="0" applyFont="1" applyBorder="1" applyAlignment="1">
      <alignment horizontal="center" vertical="center" wrapText="1"/>
    </xf>
    <xf numFmtId="0" fontId="7"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3" fillId="0" borderId="3"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center" vertical="center" wrapText="1"/>
    </xf>
    <xf numFmtId="1" fontId="7" fillId="0" borderId="3" xfId="0" applyNumberFormat="1" applyFont="1" applyBorder="1" applyAlignment="1">
      <alignment horizontal="center" vertical="center" wrapText="1"/>
    </xf>
    <xf numFmtId="2" fontId="7" fillId="0" borderId="3" xfId="0" applyNumberFormat="1" applyFont="1" applyBorder="1" applyAlignment="1">
      <alignment horizontal="center" vertical="center" wrapText="1"/>
    </xf>
    <xf numFmtId="2" fontId="7" fillId="3" borderId="3" xfId="0" applyNumberFormat="1" applyFont="1" applyFill="1" applyBorder="1" applyAlignment="1">
      <alignment horizontal="center" vertical="center" wrapText="1"/>
    </xf>
    <xf numFmtId="4" fontId="4" fillId="0" borderId="3" xfId="0" applyNumberFormat="1" applyFont="1" applyBorder="1" applyAlignment="1">
      <alignment horizontal="center" vertical="center" wrapText="1"/>
    </xf>
    <xf numFmtId="4" fontId="1" fillId="0" borderId="3" xfId="0" applyNumberFormat="1" applyFont="1" applyBorder="1" applyAlignment="1">
      <alignment horizontal="center" vertical="center" wrapText="1"/>
    </xf>
    <xf numFmtId="4" fontId="4" fillId="2" borderId="3" xfId="0" applyNumberFormat="1" applyFont="1" applyFill="1" applyBorder="1" applyAlignment="1">
      <alignment horizontal="center" vertical="center" wrapText="1"/>
    </xf>
    <xf numFmtId="2" fontId="4" fillId="2" borderId="3" xfId="0" applyNumberFormat="1" applyFont="1" applyFill="1" applyBorder="1" applyAlignment="1">
      <alignment horizontal="center" vertical="center" wrapText="1"/>
    </xf>
    <xf numFmtId="1" fontId="9" fillId="0" borderId="3" xfId="0" applyNumberFormat="1"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0" fontId="2" fillId="0" borderId="6" xfId="0" applyFont="1" applyBorder="1" applyAlignment="1">
      <alignment vertical="center"/>
    </xf>
    <xf numFmtId="2" fontId="2" fillId="0" borderId="7" xfId="0" applyNumberFormat="1" applyFont="1" applyBorder="1" applyAlignment="1">
      <alignment vertical="center"/>
    </xf>
    <xf numFmtId="0" fontId="1" fillId="0" borderId="8" xfId="0" applyFont="1" applyBorder="1" applyAlignment="1">
      <alignment horizontal="left" vertical="center" wrapText="1"/>
    </xf>
    <xf numFmtId="0" fontId="1" fillId="0" borderId="9" xfId="0" applyFont="1" applyBorder="1"/>
    <xf numFmtId="0" fontId="3" fillId="0" borderId="8" xfId="0" applyFont="1" applyBorder="1" applyAlignment="1">
      <alignment horizontal="left" vertical="center"/>
    </xf>
    <xf numFmtId="0" fontId="1" fillId="0" borderId="9" xfId="0" applyFont="1" applyBorder="1" applyAlignment="1">
      <alignment vertical="center"/>
    </xf>
    <xf numFmtId="0" fontId="3" fillId="0" borderId="8" xfId="0" applyFont="1" applyBorder="1"/>
    <xf numFmtId="0" fontId="1" fillId="0" borderId="9" xfId="0" applyFont="1" applyBorder="1" applyAlignment="1" applyProtection="1">
      <alignment vertical="center"/>
      <protection locked="0"/>
    </xf>
    <xf numFmtId="0" fontId="3" fillId="0" borderId="10" xfId="0" applyFont="1" applyBorder="1"/>
    <xf numFmtId="14" fontId="3" fillId="0" borderId="11" xfId="0" applyNumberFormat="1" applyFont="1" applyBorder="1" applyAlignment="1">
      <alignment horizontal="center"/>
    </xf>
    <xf numFmtId="0" fontId="1" fillId="0" borderId="11" xfId="0" applyFont="1" applyBorder="1" applyAlignment="1" applyProtection="1">
      <alignment wrapText="1"/>
      <protection locked="0"/>
    </xf>
    <xf numFmtId="164" fontId="1" fillId="0" borderId="11" xfId="0" applyNumberFormat="1" applyFont="1" applyBorder="1" applyAlignment="1" applyProtection="1">
      <alignment horizontal="center" vertical="center"/>
      <protection locked="0"/>
    </xf>
    <xf numFmtId="0" fontId="1" fillId="0" borderId="11" xfId="0" applyFont="1" applyBorder="1" applyAlignment="1" applyProtection="1">
      <alignment horizontal="right" vertical="center"/>
      <protection locked="0"/>
    </xf>
    <xf numFmtId="4" fontId="1" fillId="0" borderId="11" xfId="0" applyNumberFormat="1" applyFont="1" applyBorder="1" applyAlignment="1">
      <alignment horizontal="center" vertical="top"/>
    </xf>
    <xf numFmtId="0" fontId="1" fillId="0" borderId="12" xfId="0" applyFont="1" applyBorder="1" applyAlignment="1" applyProtection="1">
      <alignment vertical="center"/>
      <protection locked="0"/>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xf>
    <xf numFmtId="0" fontId="12" fillId="3" borderId="8" xfId="0" applyFont="1" applyFill="1" applyBorder="1" applyAlignment="1">
      <alignment horizontal="left" vertical="center" wrapText="1"/>
    </xf>
    <xf numFmtId="0" fontId="12" fillId="3" borderId="0"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10" fillId="0" borderId="0" xfId="0" applyFont="1" applyBorder="1" applyAlignment="1" applyProtection="1">
      <alignment horizontal="center" wrapText="1"/>
      <protection locked="0"/>
    </xf>
    <xf numFmtId="0" fontId="3" fillId="0" borderId="0" xfId="0" applyFont="1" applyBorder="1" applyAlignment="1" applyProtection="1">
      <alignment horizontal="center" wrapText="1"/>
      <protection locked="0"/>
    </xf>
    <xf numFmtId="0" fontId="3" fillId="0" borderId="3" xfId="0" applyFont="1" applyBorder="1" applyAlignment="1">
      <alignment horizontal="righ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8" fillId="2" borderId="6" xfId="0" applyFont="1" applyFill="1" applyBorder="1" applyAlignment="1">
      <alignment vertical="center"/>
    </xf>
    <xf numFmtId="0" fontId="3" fillId="0" borderId="8" xfId="0" applyFont="1" applyBorder="1" applyAlignment="1">
      <alignment horizontal="left" vertical="center" wrapText="1"/>
    </xf>
    <xf numFmtId="0" fontId="3" fillId="0" borderId="0" xfId="0" applyFont="1" applyBorder="1" applyAlignment="1">
      <alignment horizontal="left" vertical="center" wrapText="1"/>
    </xf>
    <xf numFmtId="0" fontId="3" fillId="0" borderId="9" xfId="0"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Border="1" applyAlignment="1">
      <alignment horizontal="left" vertical="center" wrapText="1"/>
    </xf>
    <xf numFmtId="0" fontId="1" fillId="0" borderId="9" xfId="0" applyFont="1" applyBorder="1" applyAlignment="1">
      <alignment horizontal="left" vertical="center" wrapText="1"/>
    </xf>
    <xf numFmtId="0" fontId="3" fillId="0" borderId="8" xfId="0" applyFont="1" applyBorder="1" applyAlignment="1">
      <alignment horizontal="left"/>
    </xf>
    <xf numFmtId="0" fontId="3" fillId="0" borderId="0" xfId="0" applyFont="1" applyBorder="1" applyAlignment="1">
      <alignment horizontal="left"/>
    </xf>
    <xf numFmtId="0" fontId="10" fillId="0" borderId="0" xfId="0" applyFont="1" applyBorder="1" applyAlignment="1">
      <alignment horizontal="center"/>
    </xf>
    <xf numFmtId="0" fontId="3" fillId="0" borderId="0" xfId="0" applyFont="1" applyBorder="1" applyAlignment="1">
      <alignment horizontal="center"/>
    </xf>
    <xf numFmtId="0" fontId="1" fillId="0" borderId="0" xfId="0" applyFont="1" applyBorder="1" applyAlignment="1" applyProtection="1">
      <alignment horizontal="center" wrapText="1"/>
      <protection locked="0"/>
    </xf>
    <xf numFmtId="0" fontId="1" fillId="0" borderId="1" xfId="0" applyFont="1" applyBorder="1" applyAlignment="1">
      <alignment horizontal="center" wrapText="1"/>
    </xf>
    <xf numFmtId="0" fontId="1" fillId="0" borderId="2" xfId="0" applyFont="1" applyBorder="1" applyAlignment="1">
      <alignment horizontal="center" wrapText="1"/>
    </xf>
    <xf numFmtId="0" fontId="3" fillId="0" borderId="3" xfId="0" applyFont="1" applyBorder="1" applyAlignment="1">
      <alignment horizontal="center" vertical="center" wrapText="1"/>
    </xf>
    <xf numFmtId="2" fontId="3" fillId="0" borderId="3" xfId="0" applyNumberFormat="1" applyFont="1" applyBorder="1" applyAlignment="1">
      <alignment horizontal="center" vertical="top" wrapText="1"/>
    </xf>
    <xf numFmtId="0" fontId="3" fillId="0" borderId="3" xfId="0" applyFont="1" applyBorder="1" applyAlignment="1">
      <alignment horizontal="center" vertical="top" wrapText="1"/>
    </xf>
    <xf numFmtId="0" fontId="1" fillId="0" borderId="0" xfId="0" applyFont="1" applyAlignment="1" applyProtection="1">
      <alignment horizontal="left" vertical="top" wrapText="1"/>
      <protection locked="0"/>
    </xf>
    <xf numFmtId="0" fontId="1" fillId="0" borderId="0" xfId="0" applyFont="1" applyBorder="1" applyAlignment="1">
      <alignment horizontal="center" vertical="top"/>
    </xf>
    <xf numFmtId="0" fontId="1" fillId="0" borderId="0" xfId="0" applyFont="1" applyBorder="1" applyAlignment="1" applyProtection="1">
      <alignment horizontal="center" vertical="top" wrapText="1"/>
      <protection locked="0"/>
    </xf>
    <xf numFmtId="14" fontId="10" fillId="2" borderId="0" xfId="0" applyNumberFormat="1" applyFont="1" applyFill="1" applyBorder="1" applyAlignment="1">
      <alignment horizontal="center"/>
    </xf>
    <xf numFmtId="14" fontId="1" fillId="2" borderId="0" xfId="0" applyNumberFormat="1" applyFont="1" applyFill="1" applyBorder="1" applyAlignment="1">
      <alignment horizontal="center"/>
    </xf>
    <xf numFmtId="14" fontId="1" fillId="0" borderId="11" xfId="0" applyNumberFormat="1" applyFont="1" applyBorder="1" applyAlignment="1">
      <alignment horizontal="center"/>
    </xf>
    <xf numFmtId="0" fontId="3" fillId="0" borderId="0" xfId="0" applyFont="1" applyAlignment="1">
      <alignment horizontal="left"/>
    </xf>
    <xf numFmtId="0" fontId="1"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15</xdr:col>
      <xdr:colOff>1008916</xdr:colOff>
      <xdr:row>4</xdr:row>
      <xdr:rowOff>716555</xdr:rowOff>
    </xdr:from>
    <xdr:to>
      <xdr:col>16</xdr:col>
      <xdr:colOff>639146</xdr:colOff>
      <xdr:row>4</xdr:row>
      <xdr:rowOff>1322689</xdr:rowOff>
    </xdr:to>
    <xdr:pic>
      <xdr:nvPicPr>
        <xdr:cNvPr id="2" name="Picture 1">
          <a:extLst>
            <a:ext uri="{FF2B5EF4-FFF2-40B4-BE49-F238E27FC236}">
              <a16:creationId xmlns:a16="http://schemas.microsoft.com/office/drawing/2014/main" xmlns="" id="{B8539644-0F55-4996-A448-7FC1985C88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53966" y="1338855"/>
          <a:ext cx="652580" cy="606134"/>
        </a:xfrm>
        <a:prstGeom prst="rect">
          <a:avLst/>
        </a:prstGeom>
        <a:noFill/>
        <a:ln w="9525">
          <a:noFill/>
          <a:miter lim="800000"/>
          <a:headEnd/>
          <a:tailEnd/>
        </a:ln>
      </xdr:spPr>
    </xdr:pic>
    <xdr:clientData/>
  </xdr:twoCellAnchor>
  <xdr:twoCellAnchor>
    <xdr:from>
      <xdr:col>15</xdr:col>
      <xdr:colOff>29703</xdr:colOff>
      <xdr:row>4</xdr:row>
      <xdr:rowOff>617419</xdr:rowOff>
    </xdr:from>
    <xdr:to>
      <xdr:col>15</xdr:col>
      <xdr:colOff>857250</xdr:colOff>
      <xdr:row>4</xdr:row>
      <xdr:rowOff>1354229</xdr:rowOff>
    </xdr:to>
    <xdr:pic>
      <xdr:nvPicPr>
        <xdr:cNvPr id="3" name="Picture 2">
          <a:extLst>
            <a:ext uri="{FF2B5EF4-FFF2-40B4-BE49-F238E27FC236}">
              <a16:creationId xmlns:a16="http://schemas.microsoft.com/office/drawing/2014/main" xmlns="" id="{BCBB136E-9D7F-494F-8203-D7ECBA49DB1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874753" y="1239719"/>
          <a:ext cx="827547" cy="736810"/>
        </a:xfrm>
        <a:prstGeom prst="rect">
          <a:avLst/>
        </a:prstGeom>
        <a:noFill/>
        <a:ln w="9525">
          <a:noFill/>
          <a:miter lim="800000"/>
          <a:headEnd/>
          <a:tailEnd/>
        </a:ln>
      </xdr:spPr>
    </xdr:pic>
    <xdr:clientData/>
  </xdr:twoCellAnchor>
  <xdr:twoCellAnchor>
    <xdr:from>
      <xdr:col>17</xdr:col>
      <xdr:colOff>31488</xdr:colOff>
      <xdr:row>4</xdr:row>
      <xdr:rowOff>1283119</xdr:rowOff>
    </xdr:from>
    <xdr:to>
      <xdr:col>17</xdr:col>
      <xdr:colOff>1015476</xdr:colOff>
      <xdr:row>4</xdr:row>
      <xdr:rowOff>1728906</xdr:rowOff>
    </xdr:to>
    <xdr:pic>
      <xdr:nvPicPr>
        <xdr:cNvPr id="4" name="Picture 5">
          <a:extLst>
            <a:ext uri="{FF2B5EF4-FFF2-40B4-BE49-F238E27FC236}">
              <a16:creationId xmlns:a16="http://schemas.microsoft.com/office/drawing/2014/main" xmlns="" id="{3C4576D8-D9AE-4C5B-8F91-DBCCC51E965E}"/>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6918063" y="2178469"/>
          <a:ext cx="983988" cy="360062"/>
        </a:xfrm>
        <a:prstGeom prst="rect">
          <a:avLst/>
        </a:prstGeom>
        <a:noFill/>
        <a:ln w="9525">
          <a:noFill/>
          <a:miter lim="800000"/>
          <a:headEnd/>
          <a:tailEnd/>
        </a:ln>
      </xdr:spPr>
    </xdr:pic>
    <xdr:clientData/>
  </xdr:twoCellAnchor>
  <xdr:twoCellAnchor>
    <xdr:from>
      <xdr:col>17</xdr:col>
      <xdr:colOff>912196</xdr:colOff>
      <xdr:row>4</xdr:row>
      <xdr:rowOff>896374</xdr:rowOff>
    </xdr:from>
    <xdr:to>
      <xdr:col>17</xdr:col>
      <xdr:colOff>1064596</xdr:colOff>
      <xdr:row>4</xdr:row>
      <xdr:rowOff>1124974</xdr:rowOff>
    </xdr:to>
    <xdr:pic>
      <xdr:nvPicPr>
        <xdr:cNvPr id="5" name="Picture 6">
          <a:extLst>
            <a:ext uri="{FF2B5EF4-FFF2-40B4-BE49-F238E27FC236}">
              <a16:creationId xmlns:a16="http://schemas.microsoft.com/office/drawing/2014/main" xmlns="" id="{BB1F1B10-9A5E-450B-89B3-BAB6A30CDE4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798771" y="1791724"/>
          <a:ext cx="133350" cy="2286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BN318"/>
  <sheetViews>
    <sheetView tabSelected="1" topLeftCell="A9" zoomScale="150" zoomScaleNormal="150" workbookViewId="0">
      <selection activeCell="A23" sqref="A23:U23"/>
    </sheetView>
  </sheetViews>
  <sheetFormatPr defaultColWidth="9.140625" defaultRowHeight="10.5" x14ac:dyDescent="0.2"/>
  <cols>
    <col min="1" max="1" width="3.28515625" style="1" customWidth="1"/>
    <col min="2" max="2" width="18.7109375" style="1" customWidth="1"/>
    <col min="3" max="3" width="7" style="1" customWidth="1"/>
    <col min="4" max="4" width="6.28515625" style="1" customWidth="1"/>
    <col min="5" max="5" width="8.85546875" style="1" customWidth="1"/>
    <col min="6" max="6" width="8.7109375" style="1" customWidth="1"/>
    <col min="7" max="7" width="9.140625" style="1" customWidth="1"/>
    <col min="8" max="9" width="5.28515625" style="1" hidden="1" customWidth="1"/>
    <col min="10" max="10" width="0.140625" style="1" hidden="1" customWidth="1"/>
    <col min="11" max="13" width="11.7109375" style="1" hidden="1" customWidth="1"/>
    <col min="14" max="14" width="15" style="1" hidden="1" customWidth="1"/>
    <col min="15" max="15" width="10.42578125" style="1" customWidth="1"/>
    <col min="16" max="16" width="13.7109375" style="1" customWidth="1"/>
    <col min="17" max="17" width="11.140625" style="1" customWidth="1"/>
    <col min="18" max="18" width="15.7109375" style="1" customWidth="1"/>
    <col min="19" max="19" width="8.28515625" style="1" customWidth="1"/>
    <col min="20" max="20" width="9.140625" style="1" customWidth="1"/>
    <col min="21" max="21" width="10.140625" style="1" customWidth="1"/>
    <col min="22" max="22" width="10.7109375" style="1" customWidth="1"/>
    <col min="23" max="23" width="11.42578125" style="1" customWidth="1"/>
    <col min="24" max="24" width="11.28515625" style="1" customWidth="1"/>
    <col min="25" max="25" width="7.42578125" style="1" customWidth="1"/>
    <col min="26" max="26" width="5" style="1" customWidth="1"/>
    <col min="27" max="27" width="5.140625" style="1" customWidth="1"/>
    <col min="28" max="28" width="4.7109375" style="1" customWidth="1"/>
    <col min="29" max="29" width="4" style="1" customWidth="1"/>
    <col min="30" max="30" width="4.7109375" style="1" customWidth="1"/>
    <col min="31" max="16384" width="9.140625" style="1"/>
  </cols>
  <sheetData>
    <row r="1" spans="1:66" ht="63" hidden="1" customHeight="1" x14ac:dyDescent="0.2">
      <c r="A1" s="90"/>
      <c r="B1" s="90"/>
      <c r="C1" s="90"/>
      <c r="D1" s="90"/>
      <c r="E1" s="90"/>
      <c r="F1" s="90"/>
      <c r="G1" s="90"/>
      <c r="H1" s="90"/>
      <c r="I1" s="90"/>
      <c r="J1" s="90"/>
      <c r="K1" s="90"/>
      <c r="L1" s="90"/>
      <c r="M1" s="90"/>
      <c r="N1" s="90"/>
      <c r="O1" s="90"/>
      <c r="P1" s="90"/>
      <c r="Q1" s="90"/>
      <c r="R1" s="90"/>
      <c r="S1" s="90"/>
      <c r="T1" s="90"/>
      <c r="U1" s="90"/>
    </row>
    <row r="2" spans="1:66" ht="0.6" customHeight="1" x14ac:dyDescent="0.2">
      <c r="A2" s="91"/>
      <c r="B2" s="91"/>
      <c r="C2" s="91"/>
      <c r="D2" s="91"/>
      <c r="E2" s="91"/>
      <c r="F2" s="91"/>
      <c r="G2" s="91"/>
      <c r="H2" s="91"/>
      <c r="I2" s="91"/>
      <c r="J2" s="91"/>
      <c r="K2" s="91"/>
      <c r="L2" s="91"/>
      <c r="M2" s="91"/>
      <c r="N2" s="91"/>
      <c r="O2" s="91"/>
      <c r="P2" s="91"/>
      <c r="Q2" s="91"/>
      <c r="R2" s="91"/>
      <c r="S2" s="91"/>
      <c r="T2" s="91"/>
      <c r="U2" s="91"/>
    </row>
    <row r="3" spans="1:66" ht="16.149999999999999" customHeight="1" x14ac:dyDescent="0.2">
      <c r="A3" s="69" t="s">
        <v>0</v>
      </c>
      <c r="B3" s="69"/>
      <c r="C3" s="69"/>
      <c r="D3" s="69"/>
      <c r="E3" s="69"/>
      <c r="F3" s="69"/>
      <c r="G3" s="69"/>
      <c r="H3" s="69"/>
      <c r="I3" s="69"/>
      <c r="J3" s="69"/>
      <c r="K3" s="69"/>
      <c r="L3" s="69"/>
      <c r="M3" s="69"/>
      <c r="N3" s="69"/>
      <c r="O3" s="69"/>
      <c r="P3" s="69"/>
      <c r="Q3" s="69"/>
      <c r="R3" s="69"/>
      <c r="S3" s="69"/>
      <c r="T3" s="69"/>
      <c r="U3" s="69"/>
      <c r="V3" s="69"/>
      <c r="W3" s="69"/>
      <c r="X3" s="69"/>
    </row>
    <row r="4" spans="1:66" ht="33" customHeight="1" x14ac:dyDescent="0.2">
      <c r="A4" s="92" t="s">
        <v>1</v>
      </c>
      <c r="B4" s="92" t="s">
        <v>28</v>
      </c>
      <c r="C4" s="92" t="s">
        <v>2</v>
      </c>
      <c r="D4" s="92" t="s">
        <v>3</v>
      </c>
      <c r="E4" s="92" t="s">
        <v>4</v>
      </c>
      <c r="F4" s="92"/>
      <c r="G4" s="92"/>
      <c r="H4" s="92"/>
      <c r="I4" s="92"/>
      <c r="J4" s="92"/>
      <c r="K4" s="92" t="s">
        <v>5</v>
      </c>
      <c r="L4" s="92"/>
      <c r="M4" s="92"/>
      <c r="N4" s="92" t="s">
        <v>6</v>
      </c>
      <c r="O4" s="93" t="s">
        <v>7</v>
      </c>
      <c r="P4" s="93"/>
      <c r="Q4" s="93"/>
      <c r="R4" s="94" t="s">
        <v>8</v>
      </c>
      <c r="S4" s="94"/>
      <c r="T4" s="94"/>
      <c r="U4" s="94"/>
      <c r="V4" s="66" t="s">
        <v>51</v>
      </c>
      <c r="W4" s="67" t="s">
        <v>52</v>
      </c>
      <c r="X4" s="68" t="s">
        <v>53</v>
      </c>
    </row>
    <row r="5" spans="1:66" ht="130.15" customHeight="1" x14ac:dyDescent="0.2">
      <c r="A5" s="92"/>
      <c r="B5" s="92"/>
      <c r="C5" s="92"/>
      <c r="D5" s="92"/>
      <c r="E5" s="36" t="s">
        <v>25</v>
      </c>
      <c r="F5" s="36" t="s">
        <v>26</v>
      </c>
      <c r="G5" s="37" t="s">
        <v>27</v>
      </c>
      <c r="H5" s="38"/>
      <c r="I5" s="38"/>
      <c r="J5" s="38" t="s">
        <v>9</v>
      </c>
      <c r="K5" s="39" t="s">
        <v>10</v>
      </c>
      <c r="L5" s="39" t="s">
        <v>10</v>
      </c>
      <c r="M5" s="39" t="s">
        <v>10</v>
      </c>
      <c r="N5" s="92"/>
      <c r="O5" s="39" t="s">
        <v>11</v>
      </c>
      <c r="P5" s="39" t="s">
        <v>32</v>
      </c>
      <c r="Q5" s="39" t="s">
        <v>12</v>
      </c>
      <c r="R5" s="40" t="s">
        <v>33</v>
      </c>
      <c r="S5" s="39" t="s">
        <v>13</v>
      </c>
      <c r="T5" s="39" t="s">
        <v>14</v>
      </c>
      <c r="U5" s="39" t="s">
        <v>15</v>
      </c>
      <c r="V5" s="66"/>
      <c r="W5" s="67"/>
      <c r="X5" s="68"/>
      <c r="Y5" s="13"/>
      <c r="Z5" s="13"/>
      <c r="AA5" s="11"/>
      <c r="AB5" s="12"/>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row>
    <row r="6" spans="1:66" x14ac:dyDescent="0.2">
      <c r="A6" s="41">
        <v>1</v>
      </c>
      <c r="B6" s="36" t="s">
        <v>49</v>
      </c>
      <c r="C6" s="42" t="s">
        <v>46</v>
      </c>
      <c r="D6" s="42">
        <v>500</v>
      </c>
      <c r="E6" s="43">
        <v>42.7</v>
      </c>
      <c r="F6" s="43">
        <v>44.84</v>
      </c>
      <c r="G6" s="44">
        <v>46.54</v>
      </c>
      <c r="H6" s="45"/>
      <c r="I6" s="45"/>
      <c r="J6" s="45"/>
      <c r="K6" s="46">
        <v>0</v>
      </c>
      <c r="L6" s="46">
        <v>0</v>
      </c>
      <c r="M6" s="46">
        <v>0</v>
      </c>
      <c r="N6" s="46">
        <v>0</v>
      </c>
      <c r="O6" s="47">
        <f>(E6+F6+G6)/3</f>
        <v>44.693333333333335</v>
      </c>
      <c r="P6" s="48">
        <f>SQRT(((SUM((POWER(E6-O6,2)),(POWER(F6-O6,2)))/(COLUMNS(E6:F6)-1))))</f>
        <v>1.9987218137822194</v>
      </c>
      <c r="Q6" s="48">
        <f>P6/O6*100</f>
        <v>4.4720804305986412</v>
      </c>
      <c r="R6" s="47">
        <f>O6*D6</f>
        <v>22346.666666666668</v>
      </c>
      <c r="S6" s="47">
        <f>R6/D6</f>
        <v>44.693333333333335</v>
      </c>
      <c r="T6" s="47">
        <f>ROUNDDOWN(S6,2)</f>
        <v>44.69</v>
      </c>
      <c r="U6" s="47">
        <f>T6*D6</f>
        <v>22345</v>
      </c>
      <c r="V6" s="34">
        <f>T6*$V$20</f>
        <v>24.097036941610298</v>
      </c>
      <c r="W6" s="30">
        <v>24.1</v>
      </c>
      <c r="X6" s="31">
        <f>W6*D6</f>
        <v>12050</v>
      </c>
      <c r="Y6" s="13"/>
      <c r="Z6" s="13"/>
      <c r="AA6" s="13"/>
      <c r="AB6" s="12"/>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row>
    <row r="7" spans="1:66" x14ac:dyDescent="0.2">
      <c r="A7" s="41">
        <v>2</v>
      </c>
      <c r="B7" s="36" t="s">
        <v>50</v>
      </c>
      <c r="C7" s="42" t="s">
        <v>46</v>
      </c>
      <c r="D7" s="42">
        <v>500</v>
      </c>
      <c r="E7" s="43">
        <v>73</v>
      </c>
      <c r="F7" s="43">
        <v>76.650000000000006</v>
      </c>
      <c r="G7" s="44">
        <v>79.569999999999993</v>
      </c>
      <c r="H7" s="45"/>
      <c r="I7" s="45"/>
      <c r="J7" s="45"/>
      <c r="K7" s="46">
        <v>0</v>
      </c>
      <c r="L7" s="46">
        <v>0</v>
      </c>
      <c r="M7" s="46">
        <v>0</v>
      </c>
      <c r="N7" s="46">
        <v>0</v>
      </c>
      <c r="O7" s="47">
        <f>(E7+F7+G7)/3</f>
        <v>76.406666666666666</v>
      </c>
      <c r="P7" s="48">
        <f>SQRT(((SUM((POWER(E7-O7,2)),(POWER(F7-O7,2)))/(COLUMNS(E7:F7)-1))))</f>
        <v>3.4153460862537619</v>
      </c>
      <c r="Q7" s="48">
        <f>P7/O7*100</f>
        <v>4.4699582317255411</v>
      </c>
      <c r="R7" s="47">
        <f>O7*D7</f>
        <v>38203.333333333336</v>
      </c>
      <c r="S7" s="47">
        <f>R7/D7</f>
        <v>76.406666666666666</v>
      </c>
      <c r="T7" s="47">
        <f t="shared" ref="T7:T19" si="0">ROUNDDOWN(S7,2)</f>
        <v>76.400000000000006</v>
      </c>
      <c r="U7" s="47">
        <f t="shared" ref="U7:U15" si="1">T7*D7</f>
        <v>38200</v>
      </c>
      <c r="V7" s="34">
        <f t="shared" ref="V7:V19" si="2">T7*$V$20</f>
        <v>41.195203006019852</v>
      </c>
      <c r="W7" s="30">
        <v>41.2</v>
      </c>
      <c r="X7" s="31">
        <f t="shared" ref="X7:X19" si="3">W7*D7</f>
        <v>20600</v>
      </c>
      <c r="Y7" s="13"/>
      <c r="Z7" s="13"/>
      <c r="AA7" s="13"/>
      <c r="AB7" s="12"/>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row>
    <row r="8" spans="1:66" x14ac:dyDescent="0.2">
      <c r="A8" s="41">
        <v>3</v>
      </c>
      <c r="B8" s="36" t="s">
        <v>34</v>
      </c>
      <c r="C8" s="42" t="s">
        <v>46</v>
      </c>
      <c r="D8" s="42">
        <v>200</v>
      </c>
      <c r="E8" s="43">
        <v>446</v>
      </c>
      <c r="F8" s="43">
        <v>468.3</v>
      </c>
      <c r="G8" s="44">
        <v>486.14</v>
      </c>
      <c r="H8" s="45"/>
      <c r="I8" s="45"/>
      <c r="J8" s="45"/>
      <c r="K8" s="46">
        <v>0</v>
      </c>
      <c r="L8" s="46">
        <v>0</v>
      </c>
      <c r="M8" s="46">
        <v>0</v>
      </c>
      <c r="N8" s="46">
        <v>0</v>
      </c>
      <c r="O8" s="47">
        <f>(E8+F8+G8)/3</f>
        <v>466.81333333333333</v>
      </c>
      <c r="P8" s="48">
        <f>SQRT(((SUM((POWER(E8-O8,2)),(POWER(F8-O8,2)))/(COLUMNS(E8:F8)-1))))</f>
        <v>20.866361020125723</v>
      </c>
      <c r="Q8" s="48">
        <f>P8/O8*100</f>
        <v>4.4699582317255411</v>
      </c>
      <c r="R8" s="47">
        <f>O8*D8</f>
        <v>93362.666666666672</v>
      </c>
      <c r="S8" s="47">
        <f>R8/D8</f>
        <v>466.81333333333333</v>
      </c>
      <c r="T8" s="47">
        <f t="shared" si="0"/>
        <v>466.81</v>
      </c>
      <c r="U8" s="47">
        <f t="shared" si="1"/>
        <v>93362</v>
      </c>
      <c r="V8" s="34">
        <f t="shared" si="2"/>
        <v>251.70592559214822</v>
      </c>
      <c r="W8" s="30">
        <v>251.71</v>
      </c>
      <c r="X8" s="31">
        <f t="shared" si="3"/>
        <v>50342</v>
      </c>
      <c r="Y8" s="13"/>
      <c r="Z8" s="13"/>
      <c r="AA8" s="13"/>
      <c r="AB8" s="12"/>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row>
    <row r="9" spans="1:66" x14ac:dyDescent="0.2">
      <c r="A9" s="41">
        <v>4</v>
      </c>
      <c r="B9" s="36" t="s">
        <v>35</v>
      </c>
      <c r="C9" s="42" t="s">
        <v>47</v>
      </c>
      <c r="D9" s="42">
        <v>300</v>
      </c>
      <c r="E9" s="43">
        <v>350</v>
      </c>
      <c r="F9" s="43">
        <v>367.5</v>
      </c>
      <c r="G9" s="44">
        <v>381.5</v>
      </c>
      <c r="H9" s="45"/>
      <c r="I9" s="45"/>
      <c r="J9" s="45"/>
      <c r="K9" s="46">
        <v>0</v>
      </c>
      <c r="L9" s="46">
        <v>0</v>
      </c>
      <c r="M9" s="46">
        <v>0</v>
      </c>
      <c r="N9" s="46">
        <v>0</v>
      </c>
      <c r="O9" s="47">
        <f>(E9+F9+G9)/3</f>
        <v>366.33333333333331</v>
      </c>
      <c r="P9" s="48">
        <f>SQRT(((SUM((POWER(E9-O9,2)),(POWER(F9-O9,2)))/(COLUMNS(E9:F9)-1))))</f>
        <v>16.374946988887881</v>
      </c>
      <c r="Q9" s="48">
        <f>P9/O9*100</f>
        <v>4.4699582317255366</v>
      </c>
      <c r="R9" s="47">
        <f>O9*D9</f>
        <v>109900</v>
      </c>
      <c r="S9" s="47">
        <f>R9/D9</f>
        <v>366.33333333333331</v>
      </c>
      <c r="T9" s="47">
        <f t="shared" si="0"/>
        <v>366.33</v>
      </c>
      <c r="U9" s="47">
        <f t="shared" si="1"/>
        <v>109899</v>
      </c>
      <c r="V9" s="34">
        <f t="shared" si="2"/>
        <v>197.52668478004253</v>
      </c>
      <c r="W9" s="30">
        <v>197.53</v>
      </c>
      <c r="X9" s="31">
        <f t="shared" si="3"/>
        <v>59259</v>
      </c>
      <c r="Y9" s="13"/>
      <c r="Z9" s="13"/>
      <c r="AA9" s="13"/>
      <c r="AB9" s="12"/>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row>
    <row r="10" spans="1:66" x14ac:dyDescent="0.2">
      <c r="A10" s="41">
        <v>5</v>
      </c>
      <c r="B10" s="36" t="s">
        <v>36</v>
      </c>
      <c r="C10" s="42" t="s">
        <v>46</v>
      </c>
      <c r="D10" s="42">
        <v>200</v>
      </c>
      <c r="E10" s="43">
        <v>34</v>
      </c>
      <c r="F10" s="43">
        <v>35.700000000000003</v>
      </c>
      <c r="G10" s="44">
        <v>37.06</v>
      </c>
      <c r="H10" s="45"/>
      <c r="I10" s="45"/>
      <c r="J10" s="45"/>
      <c r="K10" s="46">
        <v>0</v>
      </c>
      <c r="L10" s="46">
        <v>0</v>
      </c>
      <c r="M10" s="46">
        <v>0</v>
      </c>
      <c r="N10" s="46">
        <v>0</v>
      </c>
      <c r="O10" s="47">
        <f>(E10+F10+G10)/3</f>
        <v>35.586666666666666</v>
      </c>
      <c r="P10" s="48">
        <f>SQRT(((SUM((POWER(E10-O10,2)),(POWER(F10-O10,2)))/(COLUMNS(E10:F10)-1))))</f>
        <v>1.5907091360633956</v>
      </c>
      <c r="Q10" s="48">
        <f>P10/O10*100</f>
        <v>4.4699582317255402</v>
      </c>
      <c r="R10" s="47">
        <f>O10*D10</f>
        <v>7117.333333333333</v>
      </c>
      <c r="S10" s="47">
        <f>R10/D10</f>
        <v>35.586666666666666</v>
      </c>
      <c r="T10" s="47">
        <f t="shared" si="0"/>
        <v>35.58</v>
      </c>
      <c r="U10" s="47">
        <f t="shared" si="1"/>
        <v>7116</v>
      </c>
      <c r="V10" s="34">
        <f t="shared" si="2"/>
        <v>19.184886426101912</v>
      </c>
      <c r="W10" s="30">
        <v>19.18</v>
      </c>
      <c r="X10" s="31">
        <f t="shared" si="3"/>
        <v>3836</v>
      </c>
      <c r="Y10" s="13"/>
      <c r="Z10" s="13"/>
      <c r="AA10" s="13"/>
      <c r="AB10" s="12"/>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row>
    <row r="11" spans="1:66" x14ac:dyDescent="0.2">
      <c r="A11" s="41">
        <v>6</v>
      </c>
      <c r="B11" s="36" t="s">
        <v>37</v>
      </c>
      <c r="C11" s="42" t="s">
        <v>46</v>
      </c>
      <c r="D11" s="42">
        <v>200</v>
      </c>
      <c r="E11" s="43">
        <v>464</v>
      </c>
      <c r="F11" s="43">
        <v>487.2</v>
      </c>
      <c r="G11" s="44">
        <v>505.76</v>
      </c>
      <c r="H11" s="45"/>
      <c r="I11" s="45"/>
      <c r="J11" s="45"/>
      <c r="K11" s="46"/>
      <c r="L11" s="46"/>
      <c r="M11" s="46"/>
      <c r="N11" s="46"/>
      <c r="O11" s="47">
        <f t="shared" ref="O11" si="4">(E11+F11+G11)/3</f>
        <v>485.65333333333336</v>
      </c>
      <c r="P11" s="48">
        <f t="shared" ref="P11" si="5">SQRT(((SUM((POWER(E11-O11,2)),(POWER(F11-O11,2)))/(COLUMNS(E11:F11)-1))))</f>
        <v>21.708501150982844</v>
      </c>
      <c r="Q11" s="48">
        <f t="shared" ref="Q11" si="6">P11/O11*100</f>
        <v>4.4699582317255464</v>
      </c>
      <c r="R11" s="47">
        <f t="shared" ref="R11" si="7">O11*D11</f>
        <v>97130.666666666672</v>
      </c>
      <c r="S11" s="47">
        <f t="shared" ref="S11" si="8">R11/D11</f>
        <v>485.65333333333336</v>
      </c>
      <c r="T11" s="47">
        <f t="shared" si="0"/>
        <v>485.65</v>
      </c>
      <c r="U11" s="47">
        <f t="shared" si="1"/>
        <v>97130</v>
      </c>
      <c r="V11" s="34">
        <f t="shared" si="2"/>
        <v>261.864533244418</v>
      </c>
      <c r="W11" s="30">
        <v>261.86</v>
      </c>
      <c r="X11" s="31">
        <f t="shared" si="3"/>
        <v>52372</v>
      </c>
      <c r="Y11" s="13"/>
      <c r="Z11" s="13"/>
      <c r="AA11" s="13"/>
      <c r="AB11" s="12"/>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row>
    <row r="12" spans="1:66" x14ac:dyDescent="0.2">
      <c r="A12" s="41">
        <v>7</v>
      </c>
      <c r="B12" s="36" t="s">
        <v>38</v>
      </c>
      <c r="C12" s="42" t="s">
        <v>46</v>
      </c>
      <c r="D12" s="42">
        <v>500</v>
      </c>
      <c r="E12" s="43">
        <v>70.099999999999994</v>
      </c>
      <c r="F12" s="43">
        <v>73.61</v>
      </c>
      <c r="G12" s="44">
        <v>76.41</v>
      </c>
      <c r="H12" s="45"/>
      <c r="I12" s="45"/>
      <c r="J12" s="45"/>
      <c r="K12" s="46"/>
      <c r="L12" s="46"/>
      <c r="M12" s="46"/>
      <c r="N12" s="46"/>
      <c r="O12" s="47">
        <f t="shared" ref="O12" si="9">(E12+F12+G12)/3</f>
        <v>73.373333333333321</v>
      </c>
      <c r="P12" s="48">
        <f t="shared" ref="P12" si="10">SQRT(((SUM((POWER(E12-O12,2)),(POWER(F12-O12,2)))/(COLUMNS(E12:F12)-1))))</f>
        <v>3.2818778499850021</v>
      </c>
      <c r="Q12" s="48">
        <f t="shared" ref="Q12" si="11">P12/O12*100</f>
        <v>4.4728482418476325</v>
      </c>
      <c r="R12" s="47">
        <f t="shared" ref="R12" si="12">O12*D12</f>
        <v>36686.666666666657</v>
      </c>
      <c r="S12" s="47">
        <f t="shared" ref="S12" si="13">R12/D12</f>
        <v>73.373333333333321</v>
      </c>
      <c r="T12" s="47">
        <f t="shared" si="0"/>
        <v>73.37</v>
      </c>
      <c r="U12" s="47">
        <f t="shared" si="1"/>
        <v>36685</v>
      </c>
      <c r="V12" s="34">
        <f t="shared" si="2"/>
        <v>39.561414195702568</v>
      </c>
      <c r="W12" s="30">
        <v>39.56</v>
      </c>
      <c r="X12" s="31">
        <f t="shared" si="3"/>
        <v>19780</v>
      </c>
      <c r="Y12" s="13"/>
      <c r="Z12" s="13"/>
      <c r="AA12" s="13"/>
      <c r="AB12" s="12"/>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row>
    <row r="13" spans="1:66" x14ac:dyDescent="0.2">
      <c r="A13" s="41">
        <v>8</v>
      </c>
      <c r="B13" s="36" t="s">
        <v>39</v>
      </c>
      <c r="C13" s="42" t="s">
        <v>46</v>
      </c>
      <c r="D13" s="42">
        <v>300</v>
      </c>
      <c r="E13" s="43">
        <v>158</v>
      </c>
      <c r="F13" s="43">
        <v>165.9</v>
      </c>
      <c r="G13" s="44">
        <v>172.22</v>
      </c>
      <c r="H13" s="45"/>
      <c r="I13" s="45"/>
      <c r="J13" s="45"/>
      <c r="K13" s="46">
        <v>0</v>
      </c>
      <c r="L13" s="46">
        <v>0</v>
      </c>
      <c r="M13" s="46">
        <v>0</v>
      </c>
      <c r="N13" s="46">
        <v>0</v>
      </c>
      <c r="O13" s="47">
        <f>(E13+F13+G13)/3</f>
        <v>165.37333333333333</v>
      </c>
      <c r="P13" s="48">
        <f>SQRT(((SUM((POWER(E13-O13,2)),(POWER(F13-O13,2)))/(COLUMNS(E13:F13)-1))))</f>
        <v>7.3921189264122535</v>
      </c>
      <c r="Q13" s="48">
        <f>P13/O13*100</f>
        <v>4.4699582317255429</v>
      </c>
      <c r="R13" s="47">
        <f>O13*D13</f>
        <v>49612</v>
      </c>
      <c r="S13" s="47">
        <f>R13/D13</f>
        <v>165.37333333333333</v>
      </c>
      <c r="T13" s="47">
        <f t="shared" si="0"/>
        <v>165.37</v>
      </c>
      <c r="U13" s="47">
        <f t="shared" si="1"/>
        <v>49611</v>
      </c>
      <c r="V13" s="34">
        <f t="shared" si="2"/>
        <v>89.168203155831179</v>
      </c>
      <c r="W13" s="30">
        <v>89.17</v>
      </c>
      <c r="X13" s="31">
        <f t="shared" si="3"/>
        <v>26751</v>
      </c>
      <c r="Y13" s="13"/>
      <c r="Z13" s="13"/>
      <c r="AA13" s="13"/>
      <c r="AB13" s="12"/>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row>
    <row r="14" spans="1:66" x14ac:dyDescent="0.2">
      <c r="A14" s="41">
        <v>9</v>
      </c>
      <c r="B14" s="36" t="s">
        <v>44</v>
      </c>
      <c r="C14" s="42" t="s">
        <v>46</v>
      </c>
      <c r="D14" s="42">
        <v>50</v>
      </c>
      <c r="E14" s="43">
        <v>1081</v>
      </c>
      <c r="F14" s="43">
        <v>1135.05</v>
      </c>
      <c r="G14" s="44">
        <v>1178.29</v>
      </c>
      <c r="H14" s="45"/>
      <c r="I14" s="45"/>
      <c r="J14" s="45"/>
      <c r="K14" s="46">
        <v>0</v>
      </c>
      <c r="L14" s="46">
        <v>0</v>
      </c>
      <c r="M14" s="46">
        <v>0</v>
      </c>
      <c r="N14" s="46">
        <v>0</v>
      </c>
      <c r="O14" s="47">
        <f>(E14+F14+G14)/3</f>
        <v>1131.4466666666667</v>
      </c>
      <c r="P14" s="48">
        <f>SQRT(((SUM((POWER(E14-O14,2)),(POWER(F14-O14,2)))/(COLUMNS(E14:F14)-1))))</f>
        <v>50.575193414250954</v>
      </c>
      <c r="Q14" s="48">
        <f>P14/O14*100</f>
        <v>4.4699582317255446</v>
      </c>
      <c r="R14" s="47">
        <f>O14*D14</f>
        <v>56572.333333333336</v>
      </c>
      <c r="S14" s="47">
        <f>R14/D14</f>
        <v>1131.4466666666667</v>
      </c>
      <c r="T14" s="47">
        <f t="shared" si="0"/>
        <v>1131.44</v>
      </c>
      <c r="U14" s="47">
        <f t="shared" si="1"/>
        <v>56572</v>
      </c>
      <c r="V14" s="34">
        <f t="shared" si="2"/>
        <v>610.07723153312952</v>
      </c>
      <c r="W14" s="30">
        <v>610.08000000000004</v>
      </c>
      <c r="X14" s="31">
        <f t="shared" si="3"/>
        <v>30504.000000000004</v>
      </c>
      <c r="Y14" s="13"/>
      <c r="Z14" s="13"/>
      <c r="AA14" s="13"/>
      <c r="AB14" s="12"/>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row>
    <row r="15" spans="1:66" x14ac:dyDescent="0.2">
      <c r="A15" s="41">
        <v>10</v>
      </c>
      <c r="B15" s="36" t="s">
        <v>45</v>
      </c>
      <c r="C15" s="42" t="s">
        <v>46</v>
      </c>
      <c r="D15" s="49">
        <v>20</v>
      </c>
      <c r="E15" s="43">
        <v>532</v>
      </c>
      <c r="F15" s="43">
        <v>558.6</v>
      </c>
      <c r="G15" s="44">
        <v>579.88</v>
      </c>
      <c r="H15" s="45"/>
      <c r="I15" s="45"/>
      <c r="J15" s="45"/>
      <c r="K15" s="46"/>
      <c r="L15" s="46"/>
      <c r="M15" s="46"/>
      <c r="N15" s="46"/>
      <c r="O15" s="47">
        <f t="shared" ref="O15" si="14">(E15+F15+G15)/3</f>
        <v>556.82666666666671</v>
      </c>
      <c r="P15" s="48">
        <f t="shared" ref="P15" si="15">SQRT(((SUM((POWER(E15-O15,2)),(POWER(F15-O15,2)))/(COLUMNS(E15:F15)-1))))</f>
        <v>24.889919423109649</v>
      </c>
      <c r="Q15" s="48">
        <f t="shared" ref="Q15" si="16">P15/O15*100</f>
        <v>4.4699582317255491</v>
      </c>
      <c r="R15" s="47">
        <f t="shared" ref="R15" si="17">O15*D15</f>
        <v>11136.533333333335</v>
      </c>
      <c r="S15" s="47">
        <f t="shared" ref="S15" si="18">R15/D15</f>
        <v>556.82666666666671</v>
      </c>
      <c r="T15" s="47">
        <f t="shared" si="0"/>
        <v>556.82000000000005</v>
      </c>
      <c r="U15" s="47">
        <f t="shared" si="1"/>
        <v>11136.400000000001</v>
      </c>
      <c r="V15" s="34">
        <f t="shared" si="2"/>
        <v>300.23969813890017</v>
      </c>
      <c r="W15" s="30">
        <v>300.24</v>
      </c>
      <c r="X15" s="31">
        <f t="shared" si="3"/>
        <v>6004.8</v>
      </c>
      <c r="Y15" s="13"/>
      <c r="Z15" s="13"/>
      <c r="AA15" s="13"/>
      <c r="AB15" s="12"/>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row>
    <row r="16" spans="1:66" x14ac:dyDescent="0.2">
      <c r="A16" s="41">
        <v>11</v>
      </c>
      <c r="B16" s="36" t="s">
        <v>40</v>
      </c>
      <c r="C16" s="42" t="s">
        <v>46</v>
      </c>
      <c r="D16" s="42">
        <v>2000</v>
      </c>
      <c r="E16" s="43">
        <v>24.3</v>
      </c>
      <c r="F16" s="43">
        <v>25.52</v>
      </c>
      <c r="G16" s="44">
        <v>26.49</v>
      </c>
      <c r="H16" s="45"/>
      <c r="I16" s="45"/>
      <c r="J16" s="45"/>
      <c r="K16" s="46"/>
      <c r="L16" s="46"/>
      <c r="M16" s="46"/>
      <c r="N16" s="46"/>
      <c r="O16" s="47">
        <f t="shared" ref="O16" si="19">(E16+F16+G16)/3</f>
        <v>25.436666666666667</v>
      </c>
      <c r="P16" s="48">
        <f t="shared" ref="P16" si="20">SQRT(((SUM((POWER(E16-O16,2)),(POWER(F16-O16,2)))/(COLUMNS(E16:F16)-1))))</f>
        <v>1.1397173138789967</v>
      </c>
      <c r="Q16" s="48">
        <f t="shared" ref="Q16" si="21">P16/O16*100</f>
        <v>4.4806079696461669</v>
      </c>
      <c r="R16" s="47">
        <f t="shared" ref="R16" si="22">O16*D16</f>
        <v>50873.333333333336</v>
      </c>
      <c r="S16" s="47">
        <f t="shared" ref="S16" si="23">R16/D16</f>
        <v>25.436666666666667</v>
      </c>
      <c r="T16" s="47">
        <f t="shared" si="0"/>
        <v>25.43</v>
      </c>
      <c r="U16" s="47">
        <f t="shared" ref="U16" si="24">T16*D16</f>
        <v>50860</v>
      </c>
      <c r="V16" s="34">
        <f t="shared" si="2"/>
        <v>13.711963513652941</v>
      </c>
      <c r="W16" s="30">
        <v>13.71</v>
      </c>
      <c r="X16" s="31">
        <f t="shared" si="3"/>
        <v>27420</v>
      </c>
      <c r="Y16" s="13"/>
      <c r="Z16" s="13"/>
      <c r="AA16" s="13"/>
      <c r="AB16" s="12"/>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row>
    <row r="17" spans="1:66" ht="21" x14ac:dyDescent="0.2">
      <c r="A17" s="41">
        <v>12</v>
      </c>
      <c r="B17" s="36" t="s">
        <v>41</v>
      </c>
      <c r="C17" s="42" t="s">
        <v>46</v>
      </c>
      <c r="D17" s="42">
        <v>200</v>
      </c>
      <c r="E17" s="43">
        <v>68.900000000000006</v>
      </c>
      <c r="F17" s="43">
        <v>72.349999999999994</v>
      </c>
      <c r="G17" s="44">
        <v>75.099999999999994</v>
      </c>
      <c r="H17" s="45"/>
      <c r="I17" s="45"/>
      <c r="J17" s="45"/>
      <c r="K17" s="46"/>
      <c r="L17" s="46"/>
      <c r="M17" s="46"/>
      <c r="N17" s="46"/>
      <c r="O17" s="47">
        <f t="shared" ref="O17:O19" si="25">(E17+F17+G17)/3</f>
        <v>72.11666666666666</v>
      </c>
      <c r="P17" s="48">
        <f t="shared" ref="P17:P19" si="26">SQRT(((SUM((POWER(E17-O17,2)),(POWER(F17-O17,2)))/(COLUMNS(E17:F17)-1))))</f>
        <v>3.2251184302113325</v>
      </c>
      <c r="Q17" s="48">
        <f t="shared" ref="Q17:Q19" si="27">P17/O17*100</f>
        <v>4.4720847194980342</v>
      </c>
      <c r="R17" s="47">
        <f t="shared" ref="R17:R19" si="28">O17*D17</f>
        <v>14423.333333333332</v>
      </c>
      <c r="S17" s="47">
        <f t="shared" ref="S17:S19" si="29">R17/D17</f>
        <v>72.11666666666666</v>
      </c>
      <c r="T17" s="47">
        <f t="shared" si="0"/>
        <v>72.11</v>
      </c>
      <c r="U17" s="47">
        <f t="shared" ref="U17:U19" si="30">T17*D17</f>
        <v>14422</v>
      </c>
      <c r="V17" s="34">
        <f t="shared" si="2"/>
        <v>38.882016868639937</v>
      </c>
      <c r="W17" s="30">
        <v>38.880000000000003</v>
      </c>
      <c r="X17" s="31">
        <f t="shared" si="3"/>
        <v>7776.0000000000009</v>
      </c>
      <c r="Y17" s="13"/>
      <c r="Z17" s="13"/>
      <c r="AA17" s="13"/>
      <c r="AB17" s="12"/>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row>
    <row r="18" spans="1:66" x14ac:dyDescent="0.2">
      <c r="A18" s="41">
        <v>13</v>
      </c>
      <c r="B18" s="36" t="s">
        <v>42</v>
      </c>
      <c r="C18" s="42" t="s">
        <v>46</v>
      </c>
      <c r="D18" s="42">
        <v>300</v>
      </c>
      <c r="E18" s="43">
        <v>48.5</v>
      </c>
      <c r="F18" s="43">
        <v>50.93</v>
      </c>
      <c r="G18" s="44">
        <v>52.87</v>
      </c>
      <c r="H18" s="45"/>
      <c r="I18" s="45"/>
      <c r="J18" s="45"/>
      <c r="K18" s="46"/>
      <c r="L18" s="46"/>
      <c r="M18" s="46"/>
      <c r="N18" s="46"/>
      <c r="O18" s="47">
        <f t="shared" si="25"/>
        <v>50.766666666666673</v>
      </c>
      <c r="P18" s="48">
        <f t="shared" si="26"/>
        <v>2.2725438511843024</v>
      </c>
      <c r="Q18" s="48">
        <f t="shared" si="27"/>
        <v>4.4764488204549613</v>
      </c>
      <c r="R18" s="47">
        <f t="shared" si="28"/>
        <v>15230.000000000002</v>
      </c>
      <c r="S18" s="47">
        <f t="shared" si="29"/>
        <v>50.766666666666673</v>
      </c>
      <c r="T18" s="47">
        <f t="shared" si="0"/>
        <v>50.76</v>
      </c>
      <c r="U18" s="47">
        <f t="shared" si="30"/>
        <v>15228</v>
      </c>
      <c r="V18" s="34">
        <f t="shared" si="2"/>
        <v>27.370006604523134</v>
      </c>
      <c r="W18" s="30">
        <v>27.37</v>
      </c>
      <c r="X18" s="31">
        <f t="shared" si="3"/>
        <v>8211</v>
      </c>
      <c r="Y18" s="13"/>
      <c r="Z18" s="13"/>
      <c r="AA18" s="13"/>
      <c r="AB18" s="12"/>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row>
    <row r="19" spans="1:66" x14ac:dyDescent="0.2">
      <c r="A19" s="41">
        <v>14</v>
      </c>
      <c r="B19" s="36" t="s">
        <v>43</v>
      </c>
      <c r="C19" s="42" t="s">
        <v>47</v>
      </c>
      <c r="D19" s="42">
        <v>1000</v>
      </c>
      <c r="E19" s="43">
        <v>79.900000000000006</v>
      </c>
      <c r="F19" s="43">
        <v>83.9</v>
      </c>
      <c r="G19" s="44">
        <v>87.09</v>
      </c>
      <c r="H19" s="45"/>
      <c r="I19" s="45"/>
      <c r="J19" s="45"/>
      <c r="K19" s="46"/>
      <c r="L19" s="46"/>
      <c r="M19" s="46"/>
      <c r="N19" s="46"/>
      <c r="O19" s="47">
        <f t="shared" si="25"/>
        <v>83.63000000000001</v>
      </c>
      <c r="P19" s="48">
        <f t="shared" si="26"/>
        <v>3.7397593505465063</v>
      </c>
      <c r="Q19" s="48">
        <f t="shared" si="27"/>
        <v>4.4717916424088315</v>
      </c>
      <c r="R19" s="47">
        <f t="shared" si="28"/>
        <v>83630.000000000015</v>
      </c>
      <c r="S19" s="47">
        <f t="shared" si="29"/>
        <v>83.63000000000001</v>
      </c>
      <c r="T19" s="47">
        <f t="shared" si="0"/>
        <v>83.63</v>
      </c>
      <c r="U19" s="47">
        <f t="shared" si="30"/>
        <v>83630</v>
      </c>
      <c r="V19" s="34">
        <f t="shared" si="2"/>
        <v>45.093649573212559</v>
      </c>
      <c r="W19" s="30">
        <v>45.09</v>
      </c>
      <c r="X19" s="31">
        <f t="shared" si="3"/>
        <v>45090</v>
      </c>
      <c r="Y19" s="13"/>
      <c r="Z19" s="13"/>
      <c r="AA19" s="13"/>
      <c r="AB19" s="12"/>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row>
    <row r="20" spans="1:66" s="21" customFormat="1" ht="11.25" customHeight="1" x14ac:dyDescent="0.25">
      <c r="A20" s="75"/>
      <c r="B20" s="75"/>
      <c r="C20" s="75"/>
      <c r="D20" s="75"/>
      <c r="E20" s="75"/>
      <c r="F20" s="75"/>
      <c r="G20" s="75"/>
      <c r="H20" s="75"/>
      <c r="I20" s="75"/>
      <c r="J20" s="75"/>
      <c r="K20" s="75"/>
      <c r="L20" s="75"/>
      <c r="M20" s="75"/>
      <c r="N20" s="75"/>
      <c r="O20" s="75"/>
      <c r="P20" s="75"/>
      <c r="Q20" s="75"/>
      <c r="R20" s="75"/>
      <c r="S20" s="75"/>
      <c r="T20" s="75"/>
      <c r="U20" s="50">
        <f>SUM(U6:U19)</f>
        <v>686196.4</v>
      </c>
      <c r="V20" s="35">
        <f>370000/U20</f>
        <v>0.53920422782748489</v>
      </c>
      <c r="W20" s="32"/>
      <c r="X20" s="33">
        <f>SUM(X6:X19)</f>
        <v>369995.8</v>
      </c>
      <c r="Y20" s="14"/>
      <c r="Z20" s="13"/>
      <c r="AA20" s="14"/>
      <c r="AB20" s="15"/>
      <c r="AC20" s="13"/>
      <c r="AD20" s="13"/>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row>
    <row r="21" spans="1:66" s="2" customFormat="1" ht="19.899999999999999" customHeight="1" x14ac:dyDescent="0.2">
      <c r="A21" s="76" t="s">
        <v>16</v>
      </c>
      <c r="B21" s="77"/>
      <c r="C21" s="77"/>
      <c r="D21" s="77"/>
      <c r="E21" s="78" t="s">
        <v>54</v>
      </c>
      <c r="F21" s="78"/>
      <c r="G21" s="78"/>
      <c r="H21" s="78"/>
      <c r="I21" s="78"/>
      <c r="J21" s="78"/>
      <c r="K21" s="78"/>
      <c r="L21" s="78"/>
      <c r="M21" s="78"/>
      <c r="N21" s="78"/>
      <c r="O21" s="78"/>
      <c r="P21" s="78"/>
      <c r="Q21" s="78"/>
      <c r="R21" s="51"/>
      <c r="S21" s="51"/>
      <c r="T21" s="51"/>
      <c r="U21" s="52"/>
      <c r="V21" s="13"/>
      <c r="W21" s="16"/>
      <c r="X21" s="17"/>
      <c r="Y21" s="13"/>
      <c r="Z21" s="13"/>
      <c r="AA21" s="16"/>
      <c r="AB21" s="17"/>
      <c r="AC21" s="13"/>
      <c r="AD21" s="13"/>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row>
    <row r="22" spans="1:66" s="3" customFormat="1" ht="13.5" customHeight="1" x14ac:dyDescent="0.2">
      <c r="A22" s="79" t="s">
        <v>17</v>
      </c>
      <c r="B22" s="80"/>
      <c r="C22" s="80"/>
      <c r="D22" s="80"/>
      <c r="E22" s="80"/>
      <c r="F22" s="80"/>
      <c r="G22" s="80"/>
      <c r="H22" s="80"/>
      <c r="I22" s="80"/>
      <c r="J22" s="80"/>
      <c r="K22" s="80"/>
      <c r="L22" s="80"/>
      <c r="M22" s="80"/>
      <c r="N22" s="80"/>
      <c r="O22" s="80"/>
      <c r="P22" s="80"/>
      <c r="Q22" s="80"/>
      <c r="R22" s="80"/>
      <c r="S22" s="80"/>
      <c r="T22" s="80"/>
      <c r="U22" s="81"/>
      <c r="V22" s="13"/>
      <c r="W22" s="18"/>
      <c r="X22" s="19"/>
      <c r="Y22" s="13"/>
      <c r="Z22" s="13"/>
      <c r="AA22" s="18"/>
      <c r="AB22" s="19"/>
      <c r="AC22" s="13"/>
      <c r="AD22" s="13"/>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row>
    <row r="23" spans="1:66" s="3" customFormat="1" ht="30.75" customHeight="1" x14ac:dyDescent="0.2">
      <c r="A23" s="70" t="s">
        <v>55</v>
      </c>
      <c r="B23" s="71"/>
      <c r="C23" s="71"/>
      <c r="D23" s="71"/>
      <c r="E23" s="71"/>
      <c r="F23" s="71"/>
      <c r="G23" s="71"/>
      <c r="H23" s="71"/>
      <c r="I23" s="71"/>
      <c r="J23" s="71"/>
      <c r="K23" s="71"/>
      <c r="L23" s="71"/>
      <c r="M23" s="71"/>
      <c r="N23" s="71"/>
      <c r="O23" s="71"/>
      <c r="P23" s="71"/>
      <c r="Q23" s="71"/>
      <c r="R23" s="71"/>
      <c r="S23" s="71"/>
      <c r="T23" s="71"/>
      <c r="U23" s="72"/>
      <c r="V23" s="13"/>
      <c r="W23" s="18"/>
      <c r="X23" s="19"/>
      <c r="Y23" s="13"/>
      <c r="Z23" s="13"/>
      <c r="AA23" s="18"/>
      <c r="AB23" s="19"/>
      <c r="AC23" s="13"/>
      <c r="AD23" s="13"/>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row>
    <row r="24" spans="1:66" ht="25.5" customHeight="1" x14ac:dyDescent="0.2">
      <c r="A24" s="82" t="s">
        <v>18</v>
      </c>
      <c r="B24" s="83"/>
      <c r="C24" s="83"/>
      <c r="D24" s="83"/>
      <c r="E24" s="83"/>
      <c r="F24" s="83"/>
      <c r="G24" s="83"/>
      <c r="H24" s="83"/>
      <c r="I24" s="83"/>
      <c r="J24" s="83"/>
      <c r="K24" s="83"/>
      <c r="L24" s="83"/>
      <c r="M24" s="83"/>
      <c r="N24" s="83"/>
      <c r="O24" s="83"/>
      <c r="P24" s="83"/>
      <c r="Q24" s="83"/>
      <c r="R24" s="83"/>
      <c r="S24" s="83"/>
      <c r="T24" s="83"/>
      <c r="U24" s="84"/>
      <c r="V24" s="13"/>
      <c r="W24" s="13"/>
      <c r="X24" s="12"/>
      <c r="Y24" s="13"/>
      <c r="Z24" s="13"/>
      <c r="AA24" s="13"/>
      <c r="AB24" s="12"/>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row>
    <row r="25" spans="1:66" x14ac:dyDescent="0.2">
      <c r="A25" s="53" t="s">
        <v>19</v>
      </c>
      <c r="B25" s="83" t="s">
        <v>20</v>
      </c>
      <c r="C25" s="83"/>
      <c r="D25" s="83"/>
      <c r="E25" s="83"/>
      <c r="F25" s="83"/>
      <c r="G25" s="83"/>
      <c r="H25" s="83"/>
      <c r="I25" s="83"/>
      <c r="J25" s="83"/>
      <c r="K25" s="83"/>
      <c r="L25" s="83"/>
      <c r="M25" s="83"/>
      <c r="N25" s="83"/>
      <c r="O25" s="83"/>
      <c r="P25" s="83"/>
      <c r="Q25" s="83"/>
      <c r="R25" s="83"/>
      <c r="S25" s="83"/>
      <c r="T25" s="83"/>
      <c r="U25" s="84"/>
      <c r="V25" s="11"/>
      <c r="W25" s="13"/>
      <c r="X25" s="12"/>
      <c r="Y25" s="13"/>
      <c r="Z25" s="11"/>
      <c r="AA25" s="13"/>
      <c r="AB25" s="12"/>
      <c r="AC25" s="13"/>
      <c r="AD25" s="11"/>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row>
    <row r="26" spans="1:66" ht="15" customHeight="1" x14ac:dyDescent="0.2">
      <c r="A26" s="85" t="s">
        <v>21</v>
      </c>
      <c r="B26" s="86"/>
      <c r="C26" s="87" t="s">
        <v>29</v>
      </c>
      <c r="D26" s="88"/>
      <c r="E26" s="88"/>
      <c r="F26" s="88"/>
      <c r="G26" s="89" t="s">
        <v>22</v>
      </c>
      <c r="H26" s="89"/>
      <c r="I26" s="89"/>
      <c r="J26" s="89"/>
      <c r="K26" s="89"/>
      <c r="L26" s="89"/>
      <c r="M26" s="89"/>
      <c r="N26" s="89"/>
      <c r="O26" s="89"/>
      <c r="P26" s="73" t="s">
        <v>31</v>
      </c>
      <c r="Q26" s="74"/>
      <c r="R26" s="22"/>
      <c r="S26" s="22"/>
      <c r="T26" s="22"/>
      <c r="U26" s="54"/>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row>
    <row r="27" spans="1:66" s="3" customFormat="1" ht="15" customHeight="1" x14ac:dyDescent="0.2">
      <c r="A27" s="55"/>
      <c r="B27" s="23"/>
      <c r="C27" s="96"/>
      <c r="D27" s="96"/>
      <c r="E27" s="96"/>
      <c r="F27" s="96"/>
      <c r="G27" s="97" t="s">
        <v>30</v>
      </c>
      <c r="H27" s="97"/>
      <c r="I27" s="97"/>
      <c r="J27" s="97"/>
      <c r="K27" s="97"/>
      <c r="L27" s="97"/>
      <c r="M27" s="97"/>
      <c r="N27" s="97"/>
      <c r="O27" s="97"/>
      <c r="P27" s="97" t="s">
        <v>23</v>
      </c>
      <c r="Q27" s="97"/>
      <c r="R27" s="24"/>
      <c r="S27" s="24"/>
      <c r="T27" s="24"/>
      <c r="U27" s="56"/>
      <c r="V27" s="13"/>
      <c r="W27" s="11"/>
      <c r="X27" s="12"/>
      <c r="Y27" s="13"/>
      <c r="Z27" s="13"/>
      <c r="AA27" s="11"/>
      <c r="AB27" s="12"/>
      <c r="AC27" s="13"/>
      <c r="AD27" s="13"/>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row>
    <row r="28" spans="1:66" s="6" customFormat="1" x14ac:dyDescent="0.2">
      <c r="A28" s="57" t="s">
        <v>24</v>
      </c>
      <c r="B28" s="25"/>
      <c r="C28" s="98" t="s">
        <v>48</v>
      </c>
      <c r="D28" s="99"/>
      <c r="E28" s="99"/>
      <c r="F28" s="99"/>
      <c r="G28" s="26"/>
      <c r="H28" s="26"/>
      <c r="I28" s="27"/>
      <c r="J28" s="26"/>
      <c r="K28" s="26"/>
      <c r="L28" s="26"/>
      <c r="M28" s="26"/>
      <c r="N28" s="26"/>
      <c r="O28" s="26"/>
      <c r="P28" s="26"/>
      <c r="Q28" s="26"/>
      <c r="R28" s="26"/>
      <c r="S28" s="28"/>
      <c r="T28" s="29"/>
      <c r="U28" s="58"/>
      <c r="V28" s="13"/>
      <c r="W28" s="13"/>
      <c r="X28" s="12"/>
      <c r="Y28" s="13"/>
      <c r="Z28" s="13"/>
      <c r="AA28" s="13"/>
      <c r="AB28" s="12"/>
      <c r="AC28" s="13"/>
      <c r="AD28" s="13"/>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row>
    <row r="29" spans="1:66" s="6" customFormat="1" x14ac:dyDescent="0.2">
      <c r="A29" s="59"/>
      <c r="B29" s="60"/>
      <c r="C29" s="100"/>
      <c r="D29" s="100"/>
      <c r="E29" s="100"/>
      <c r="F29" s="100"/>
      <c r="G29" s="61"/>
      <c r="H29" s="61"/>
      <c r="I29" s="62"/>
      <c r="J29" s="61"/>
      <c r="K29" s="61"/>
      <c r="L29" s="61"/>
      <c r="M29" s="61"/>
      <c r="N29" s="61"/>
      <c r="O29" s="61"/>
      <c r="P29" s="61"/>
      <c r="Q29" s="61"/>
      <c r="R29" s="61"/>
      <c r="S29" s="63"/>
      <c r="T29" s="64"/>
      <c r="U29" s="65"/>
      <c r="V29" s="13"/>
      <c r="W29" s="14"/>
      <c r="X29" s="15"/>
      <c r="Y29" s="13"/>
      <c r="Z29" s="13"/>
      <c r="AA29" s="14"/>
      <c r="AB29" s="15"/>
      <c r="AC29" s="13"/>
      <c r="AD29" s="13"/>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row>
    <row r="30" spans="1:66" s="6" customFormat="1" ht="11.25" customHeight="1" x14ac:dyDescent="0.2">
      <c r="A30" s="8"/>
      <c r="B30" s="8"/>
      <c r="C30" s="8"/>
      <c r="D30" s="1"/>
      <c r="E30" s="4"/>
      <c r="F30" s="4"/>
      <c r="G30" s="4"/>
      <c r="H30" s="4"/>
      <c r="I30" s="5"/>
      <c r="J30" s="5"/>
      <c r="O30" s="10"/>
      <c r="P30" s="10"/>
      <c r="Q30" s="10"/>
      <c r="R30" s="10"/>
      <c r="V30" s="13"/>
      <c r="W30" s="16"/>
      <c r="X30" s="17"/>
      <c r="Y30" s="13"/>
      <c r="Z30" s="13"/>
      <c r="AA30" s="16"/>
      <c r="AB30" s="17"/>
      <c r="AC30" s="13"/>
      <c r="AD30" s="13"/>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row>
    <row r="31" spans="1:66" ht="19.5" customHeight="1" x14ac:dyDescent="0.2">
      <c r="A31" s="101"/>
      <c r="B31" s="101"/>
      <c r="C31" s="102"/>
      <c r="D31" s="102"/>
      <c r="E31" s="102"/>
      <c r="F31" s="102"/>
      <c r="G31" s="102"/>
      <c r="H31" s="102"/>
      <c r="I31" s="102"/>
      <c r="J31" s="9"/>
      <c r="O31" s="9"/>
      <c r="V31" s="13"/>
      <c r="W31" s="18"/>
      <c r="X31" s="19"/>
      <c r="Y31" s="13"/>
      <c r="Z31" s="13"/>
      <c r="AA31" s="18"/>
      <c r="AB31" s="19"/>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row>
    <row r="32" spans="1:66" s="6" customFormat="1" x14ac:dyDescent="0.2">
      <c r="A32" s="95"/>
      <c r="B32" s="95"/>
      <c r="C32" s="95"/>
      <c r="D32" s="1"/>
      <c r="E32" s="4"/>
      <c r="F32" s="4"/>
      <c r="G32" s="4"/>
      <c r="H32" s="4"/>
      <c r="I32" s="5"/>
      <c r="J32" s="5"/>
      <c r="O32" s="10"/>
      <c r="P32" s="4"/>
      <c r="Q32" s="4"/>
      <c r="R32" s="4"/>
      <c r="V32" s="13"/>
      <c r="W32" s="13"/>
      <c r="X32" s="12"/>
      <c r="Y32" s="13"/>
      <c r="Z32" s="13"/>
      <c r="AA32" s="13"/>
      <c r="AB32" s="12"/>
      <c r="AC32" s="13"/>
      <c r="AD32" s="13"/>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row>
    <row r="33" spans="6:66" x14ac:dyDescent="0.2">
      <c r="F33" s="7"/>
      <c r="V33" s="11"/>
      <c r="W33" s="13"/>
      <c r="X33" s="12"/>
      <c r="Y33" s="13"/>
      <c r="Z33" s="11"/>
      <c r="AA33" s="13"/>
      <c r="AB33" s="12"/>
      <c r="AC33" s="13"/>
      <c r="AD33" s="11"/>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row>
    <row r="34" spans="6:66" x14ac:dyDescent="0.2">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row>
    <row r="35" spans="6:66" x14ac:dyDescent="0.2">
      <c r="V35" s="13"/>
      <c r="W35" s="11"/>
      <c r="X35" s="12"/>
      <c r="Y35" s="13"/>
      <c r="Z35" s="13"/>
      <c r="AA35" s="11"/>
      <c r="AB35" s="12"/>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row>
    <row r="36" spans="6:66" x14ac:dyDescent="0.2">
      <c r="V36" s="13"/>
      <c r="W36" s="13"/>
      <c r="X36" s="12"/>
      <c r="Y36" s="13"/>
      <c r="Z36" s="13"/>
      <c r="AA36" s="13"/>
      <c r="AB36" s="12"/>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row>
    <row r="37" spans="6:66" x14ac:dyDescent="0.2">
      <c r="V37" s="13"/>
      <c r="W37" s="14"/>
      <c r="X37" s="15"/>
      <c r="Y37" s="13"/>
      <c r="Z37" s="13"/>
      <c r="AA37" s="14"/>
      <c r="AB37" s="15"/>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row>
    <row r="38" spans="6:66" x14ac:dyDescent="0.2">
      <c r="V38" s="13"/>
      <c r="W38" s="16"/>
      <c r="X38" s="17"/>
      <c r="Y38" s="13"/>
      <c r="Z38" s="13"/>
      <c r="AA38" s="16"/>
      <c r="AB38" s="17"/>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row>
    <row r="39" spans="6:66" x14ac:dyDescent="0.2">
      <c r="V39" s="13"/>
      <c r="W39" s="18"/>
      <c r="X39" s="19"/>
      <c r="Y39" s="13"/>
      <c r="Z39" s="13"/>
      <c r="AA39" s="18"/>
      <c r="AB39" s="19"/>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row>
    <row r="40" spans="6:66" x14ac:dyDescent="0.2">
      <c r="V40" s="13"/>
      <c r="W40" s="13"/>
      <c r="X40" s="12"/>
      <c r="Y40" s="13"/>
      <c r="Z40" s="13"/>
      <c r="AA40" s="13"/>
      <c r="AB40" s="12"/>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row>
    <row r="41" spans="6:66" x14ac:dyDescent="0.2">
      <c r="V41" s="11"/>
      <c r="W41" s="13"/>
      <c r="X41" s="12"/>
      <c r="Y41" s="13"/>
      <c r="Z41" s="11"/>
      <c r="AA41" s="13"/>
      <c r="AB41" s="12"/>
      <c r="AC41" s="13"/>
      <c r="AD41" s="11"/>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row>
    <row r="42" spans="6:66" x14ac:dyDescent="0.2">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row>
    <row r="43" spans="6:66" x14ac:dyDescent="0.2">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row>
    <row r="44" spans="6:66" x14ac:dyDescent="0.2">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row>
    <row r="45" spans="6:66" x14ac:dyDescent="0.2">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row>
    <row r="46" spans="6:66" x14ac:dyDescent="0.2">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row>
    <row r="47" spans="6:66" x14ac:dyDescent="0.2">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row>
    <row r="48" spans="6:66" x14ac:dyDescent="0.2">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row>
    <row r="49" spans="22:66" x14ac:dyDescent="0.2">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row>
    <row r="50" spans="22:66" x14ac:dyDescent="0.2">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row>
    <row r="51" spans="22:66" x14ac:dyDescent="0.2">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row>
    <row r="52" spans="22:66" x14ac:dyDescent="0.2">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row>
    <row r="53" spans="22:66" x14ac:dyDescent="0.2">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row>
    <row r="54" spans="22:66" x14ac:dyDescent="0.2">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row>
    <row r="55" spans="22:66" x14ac:dyDescent="0.2">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row>
    <row r="56" spans="22:66" x14ac:dyDescent="0.2">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row>
    <row r="57" spans="22:66" x14ac:dyDescent="0.2">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row>
    <row r="58" spans="22:66" x14ac:dyDescent="0.2">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row>
    <row r="59" spans="22:66" x14ac:dyDescent="0.2">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row>
    <row r="60" spans="22:66" x14ac:dyDescent="0.2">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row>
    <row r="61" spans="22:66" x14ac:dyDescent="0.2">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row>
    <row r="62" spans="22:66" x14ac:dyDescent="0.2">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row>
    <row r="63" spans="22:66" x14ac:dyDescent="0.2">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row>
    <row r="64" spans="22:66" x14ac:dyDescent="0.2">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row>
    <row r="65" spans="22:66" x14ac:dyDescent="0.2">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row>
    <row r="66" spans="22:66" x14ac:dyDescent="0.2">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row>
    <row r="67" spans="22:66" x14ac:dyDescent="0.2">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row>
    <row r="68" spans="22:66" x14ac:dyDescent="0.2">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row>
    <row r="69" spans="22:66" x14ac:dyDescent="0.2">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row>
    <row r="70" spans="22:66" x14ac:dyDescent="0.2">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row>
    <row r="71" spans="22:66" x14ac:dyDescent="0.2">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row>
    <row r="72" spans="22:66" x14ac:dyDescent="0.2">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row>
    <row r="73" spans="22:66" x14ac:dyDescent="0.2">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row>
    <row r="74" spans="22:66" x14ac:dyDescent="0.2">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row>
    <row r="75" spans="22:66" x14ac:dyDescent="0.2">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row>
    <row r="76" spans="22:66" x14ac:dyDescent="0.2">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row>
    <row r="77" spans="22:66" x14ac:dyDescent="0.2">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row>
    <row r="78" spans="22:66" x14ac:dyDescent="0.2">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row>
    <row r="79" spans="22:66" x14ac:dyDescent="0.2">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row>
    <row r="80" spans="22:66" x14ac:dyDescent="0.2">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row>
    <row r="81" spans="22:66" x14ac:dyDescent="0.2">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row>
    <row r="82" spans="22:66" x14ac:dyDescent="0.2">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row>
    <row r="83" spans="22:66" x14ac:dyDescent="0.2">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row>
    <row r="84" spans="22:66" x14ac:dyDescent="0.2">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row>
    <row r="85" spans="22:66" x14ac:dyDescent="0.2">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row>
    <row r="86" spans="22:66" x14ac:dyDescent="0.2">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row>
    <row r="87" spans="22:66" x14ac:dyDescent="0.2">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row>
    <row r="88" spans="22:66" x14ac:dyDescent="0.2">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row>
    <row r="89" spans="22:66" x14ac:dyDescent="0.2">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row>
    <row r="90" spans="22:66" x14ac:dyDescent="0.2">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row>
    <row r="91" spans="22:66" x14ac:dyDescent="0.2">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row>
    <row r="92" spans="22:66" x14ac:dyDescent="0.2">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row>
    <row r="93" spans="22:66" x14ac:dyDescent="0.2">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row>
    <row r="94" spans="22:66" x14ac:dyDescent="0.2">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row>
    <row r="95" spans="22:66" x14ac:dyDescent="0.2">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row>
    <row r="96" spans="22:66" x14ac:dyDescent="0.2">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row>
    <row r="97" spans="22:66" x14ac:dyDescent="0.2">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row>
    <row r="98" spans="22:66" x14ac:dyDescent="0.2">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row>
    <row r="99" spans="22:66" x14ac:dyDescent="0.2">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row>
    <row r="100" spans="22:66" x14ac:dyDescent="0.2">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row>
    <row r="101" spans="22:66" x14ac:dyDescent="0.2">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row>
    <row r="102" spans="22:66" x14ac:dyDescent="0.2">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row>
    <row r="103" spans="22:66" x14ac:dyDescent="0.2">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row>
    <row r="104" spans="22:66" x14ac:dyDescent="0.2">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row>
    <row r="105" spans="22:66" x14ac:dyDescent="0.2">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row>
    <row r="106" spans="22:66" x14ac:dyDescent="0.2">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row>
    <row r="107" spans="22:66" x14ac:dyDescent="0.2">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row>
    <row r="108" spans="22:66" x14ac:dyDescent="0.2">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row>
    <row r="109" spans="22:66" x14ac:dyDescent="0.2">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row>
    <row r="110" spans="22:66" x14ac:dyDescent="0.2">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row>
    <row r="111" spans="22:66" x14ac:dyDescent="0.2">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row>
    <row r="112" spans="22:66" x14ac:dyDescent="0.2">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row>
    <row r="113" spans="22:66" x14ac:dyDescent="0.2">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row>
    <row r="114" spans="22:66" x14ac:dyDescent="0.2">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row>
    <row r="115" spans="22:66" x14ac:dyDescent="0.2">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row>
    <row r="116" spans="22:66" x14ac:dyDescent="0.2">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row>
    <row r="117" spans="22:66" x14ac:dyDescent="0.2">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row>
    <row r="118" spans="22:66" x14ac:dyDescent="0.2">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row>
    <row r="119" spans="22:66" x14ac:dyDescent="0.2">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row>
    <row r="120" spans="22:66" x14ac:dyDescent="0.2">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row>
    <row r="121" spans="22:66" x14ac:dyDescent="0.2">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row>
    <row r="122" spans="22:66" x14ac:dyDescent="0.2">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row>
    <row r="123" spans="22:66" x14ac:dyDescent="0.2">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row>
    <row r="124" spans="22:66" x14ac:dyDescent="0.2">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row>
    <row r="125" spans="22:66" x14ac:dyDescent="0.2">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row>
    <row r="126" spans="22:66" x14ac:dyDescent="0.2">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row>
    <row r="127" spans="22:66" x14ac:dyDescent="0.2">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row>
    <row r="128" spans="22:66" x14ac:dyDescent="0.2">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row>
    <row r="129" spans="22:66" x14ac:dyDescent="0.2">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row>
    <row r="130" spans="22:66" x14ac:dyDescent="0.2">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row>
    <row r="131" spans="22:66" x14ac:dyDescent="0.2">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row>
    <row r="132" spans="22:66" x14ac:dyDescent="0.2">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row>
    <row r="133" spans="22:66" x14ac:dyDescent="0.2">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row>
    <row r="134" spans="22:66" x14ac:dyDescent="0.2">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row>
    <row r="135" spans="22:66" x14ac:dyDescent="0.2">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row>
    <row r="136" spans="22:66" x14ac:dyDescent="0.2">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row>
    <row r="137" spans="22:66" x14ac:dyDescent="0.2">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row>
    <row r="138" spans="22:66" x14ac:dyDescent="0.2">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row>
    <row r="139" spans="22:66" x14ac:dyDescent="0.2">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row>
    <row r="140" spans="22:66" x14ac:dyDescent="0.2">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row>
    <row r="141" spans="22:66" x14ac:dyDescent="0.2">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row>
    <row r="142" spans="22:66" x14ac:dyDescent="0.2">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row>
    <row r="143" spans="22:66" x14ac:dyDescent="0.2">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row>
    <row r="144" spans="22:66" x14ac:dyDescent="0.2">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row>
    <row r="145" spans="22:66" x14ac:dyDescent="0.2">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row>
    <row r="146" spans="22:66" x14ac:dyDescent="0.2">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row>
    <row r="147" spans="22:66" x14ac:dyDescent="0.2">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row>
    <row r="148" spans="22:66" x14ac:dyDescent="0.2">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row>
    <row r="149" spans="22:66" x14ac:dyDescent="0.2">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row>
    <row r="150" spans="22:66" x14ac:dyDescent="0.2">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row>
    <row r="151" spans="22:66" x14ac:dyDescent="0.2">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row>
    <row r="152" spans="22:66" x14ac:dyDescent="0.2">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row>
    <row r="153" spans="22:66" x14ac:dyDescent="0.2">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row>
    <row r="154" spans="22:66" x14ac:dyDescent="0.2">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row>
    <row r="155" spans="22:66" x14ac:dyDescent="0.2">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row>
    <row r="156" spans="22:66" x14ac:dyDescent="0.2">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row>
    <row r="157" spans="22:66" x14ac:dyDescent="0.2">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row>
    <row r="158" spans="22:66" x14ac:dyDescent="0.2">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row>
    <row r="159" spans="22:66" x14ac:dyDescent="0.2">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row>
    <row r="160" spans="22:66" x14ac:dyDescent="0.2">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row>
    <row r="161" spans="22:66" x14ac:dyDescent="0.2">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row>
    <row r="162" spans="22:66" x14ac:dyDescent="0.2">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row>
    <row r="163" spans="22:66" x14ac:dyDescent="0.2">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row>
    <row r="164" spans="22:66" x14ac:dyDescent="0.2">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row>
    <row r="165" spans="22:66" x14ac:dyDescent="0.2">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row>
    <row r="166" spans="22:66" x14ac:dyDescent="0.2">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row>
    <row r="167" spans="22:66" x14ac:dyDescent="0.2">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row>
    <row r="168" spans="22:66" x14ac:dyDescent="0.2">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row>
    <row r="169" spans="22:66" x14ac:dyDescent="0.2">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row>
    <row r="170" spans="22:66" x14ac:dyDescent="0.2">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row>
    <row r="171" spans="22:66" x14ac:dyDescent="0.2">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row>
    <row r="172" spans="22:66" x14ac:dyDescent="0.2">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row>
    <row r="173" spans="22:66" x14ac:dyDescent="0.2">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row>
    <row r="174" spans="22:66" x14ac:dyDescent="0.2">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row>
    <row r="175" spans="22:66" x14ac:dyDescent="0.2">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row>
    <row r="176" spans="22:66" x14ac:dyDescent="0.2">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row>
    <row r="177" spans="22:66" x14ac:dyDescent="0.2">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row>
    <row r="178" spans="22:66" x14ac:dyDescent="0.2">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row>
    <row r="179" spans="22:66" x14ac:dyDescent="0.2">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row>
    <row r="180" spans="22:66" x14ac:dyDescent="0.2">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row>
    <row r="181" spans="22:66" x14ac:dyDescent="0.2">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row>
    <row r="182" spans="22:66" x14ac:dyDescent="0.2">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row>
    <row r="183" spans="22:66" x14ac:dyDescent="0.2">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row>
    <row r="184" spans="22:66" x14ac:dyDescent="0.2">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row>
    <row r="185" spans="22:66" x14ac:dyDescent="0.2">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row>
    <row r="186" spans="22:66" x14ac:dyDescent="0.2">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row>
    <row r="187" spans="22:66" x14ac:dyDescent="0.2">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row>
    <row r="188" spans="22:66" x14ac:dyDescent="0.2">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row>
    <row r="189" spans="22:66" x14ac:dyDescent="0.2">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row>
    <row r="190" spans="22:66" x14ac:dyDescent="0.2">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row>
    <row r="191" spans="22:66" x14ac:dyDescent="0.2">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row>
    <row r="192" spans="22:66" x14ac:dyDescent="0.2">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row>
    <row r="193" spans="22:66" x14ac:dyDescent="0.2">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row>
    <row r="194" spans="22:66" x14ac:dyDescent="0.2">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row>
    <row r="195" spans="22:66" x14ac:dyDescent="0.2">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row>
    <row r="196" spans="22:66" x14ac:dyDescent="0.2">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row>
    <row r="197" spans="22:66" x14ac:dyDescent="0.2">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row>
    <row r="198" spans="22:66" x14ac:dyDescent="0.2">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row>
    <row r="199" spans="22:66" x14ac:dyDescent="0.2">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row>
    <row r="200" spans="22:66" x14ac:dyDescent="0.2">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row>
    <row r="201" spans="22:66" x14ac:dyDescent="0.2">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row>
    <row r="202" spans="22:66" x14ac:dyDescent="0.2">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row>
    <row r="203" spans="22:66" x14ac:dyDescent="0.2">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row>
    <row r="204" spans="22:66" x14ac:dyDescent="0.2">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row>
    <row r="205" spans="22:66" x14ac:dyDescent="0.2">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row>
    <row r="206" spans="22:66" x14ac:dyDescent="0.2">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row>
    <row r="207" spans="22:66" x14ac:dyDescent="0.2">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row>
    <row r="208" spans="22:66" x14ac:dyDescent="0.2">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row>
    <row r="209" spans="22:66" x14ac:dyDescent="0.2">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row>
    <row r="210" spans="22:66" x14ac:dyDescent="0.2">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row>
    <row r="211" spans="22:66" x14ac:dyDescent="0.2">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row>
    <row r="212" spans="22:66" x14ac:dyDescent="0.2">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row>
    <row r="213" spans="22:66" x14ac:dyDescent="0.2">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row>
    <row r="214" spans="22:66" x14ac:dyDescent="0.2">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row>
    <row r="215" spans="22:66" x14ac:dyDescent="0.2">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row>
    <row r="216" spans="22:66" x14ac:dyDescent="0.2">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row>
    <row r="217" spans="22:66" x14ac:dyDescent="0.2">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row>
    <row r="218" spans="22:66" x14ac:dyDescent="0.2">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row>
    <row r="219" spans="22:66" x14ac:dyDescent="0.2">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row>
    <row r="220" spans="22:66" x14ac:dyDescent="0.2">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row>
    <row r="221" spans="22:66" x14ac:dyDescent="0.2">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row>
    <row r="222" spans="22:66" x14ac:dyDescent="0.2">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row>
    <row r="223" spans="22:66" x14ac:dyDescent="0.2">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row>
    <row r="224" spans="22:66" x14ac:dyDescent="0.2">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row>
    <row r="225" spans="22:66" x14ac:dyDescent="0.2">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row>
    <row r="226" spans="22:66" x14ac:dyDescent="0.2">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row>
    <row r="227" spans="22:66" x14ac:dyDescent="0.2">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row>
    <row r="228" spans="22:66" x14ac:dyDescent="0.2">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row>
    <row r="229" spans="22:66" x14ac:dyDescent="0.2">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row>
    <row r="230" spans="22:66" x14ac:dyDescent="0.2">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row>
    <row r="231" spans="22:66" x14ac:dyDescent="0.2">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row>
    <row r="232" spans="22:66" x14ac:dyDescent="0.2">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row>
    <row r="233" spans="22:66" x14ac:dyDescent="0.2">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row>
    <row r="234" spans="22:66" x14ac:dyDescent="0.2">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row>
    <row r="235" spans="22:66" x14ac:dyDescent="0.2">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row>
    <row r="236" spans="22:66" x14ac:dyDescent="0.2">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row>
    <row r="237" spans="22:66" x14ac:dyDescent="0.2">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row>
    <row r="238" spans="22:66" x14ac:dyDescent="0.2">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row>
    <row r="239" spans="22:66" x14ac:dyDescent="0.2">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row>
    <row r="240" spans="22:66" x14ac:dyDescent="0.2">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row>
    <row r="241" spans="22:66" x14ac:dyDescent="0.2">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row>
    <row r="242" spans="22:66" x14ac:dyDescent="0.2">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row>
    <row r="243" spans="22:66" x14ac:dyDescent="0.2">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row>
    <row r="244" spans="22:66" x14ac:dyDescent="0.2">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row>
    <row r="245" spans="22:66" x14ac:dyDescent="0.2">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row>
    <row r="246" spans="22:66" x14ac:dyDescent="0.2">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row>
    <row r="247" spans="22:66" x14ac:dyDescent="0.2">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row>
    <row r="248" spans="22:66" x14ac:dyDescent="0.2">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row>
    <row r="249" spans="22:66" x14ac:dyDescent="0.2">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row>
    <row r="250" spans="22:66" x14ac:dyDescent="0.2">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row>
    <row r="251" spans="22:66" x14ac:dyDescent="0.2">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row>
    <row r="252" spans="22:66" x14ac:dyDescent="0.2">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row>
    <row r="253" spans="22:66" x14ac:dyDescent="0.2">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row>
    <row r="254" spans="22:66" x14ac:dyDescent="0.2">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row>
    <row r="255" spans="22:66" x14ac:dyDescent="0.2">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row>
    <row r="256" spans="22:66" x14ac:dyDescent="0.2">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row>
    <row r="257" spans="22:66" x14ac:dyDescent="0.2">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row>
    <row r="258" spans="22:66" x14ac:dyDescent="0.2">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row>
    <row r="259" spans="22:66" x14ac:dyDescent="0.2">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row>
    <row r="260" spans="22:66" x14ac:dyDescent="0.2">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row>
    <row r="261" spans="22:66" x14ac:dyDescent="0.2">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row>
    <row r="262" spans="22:66" x14ac:dyDescent="0.2">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row>
    <row r="263" spans="22:66" x14ac:dyDescent="0.2">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row>
    <row r="264" spans="22:66" x14ac:dyDescent="0.2">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row>
    <row r="265" spans="22:66" x14ac:dyDescent="0.2">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row>
    <row r="266" spans="22:66" x14ac:dyDescent="0.2">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row>
    <row r="267" spans="22:66" x14ac:dyDescent="0.2">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row>
    <row r="268" spans="22:66" x14ac:dyDescent="0.2">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row>
    <row r="269" spans="22:66" x14ac:dyDescent="0.2">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row>
    <row r="270" spans="22:66" x14ac:dyDescent="0.2">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row>
    <row r="271" spans="22:66" x14ac:dyDescent="0.2">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row>
    <row r="272" spans="22:66" x14ac:dyDescent="0.2">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row>
    <row r="273" spans="22:66" x14ac:dyDescent="0.2">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row>
    <row r="274" spans="22:66" x14ac:dyDescent="0.2">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row>
    <row r="275" spans="22:66" x14ac:dyDescent="0.2">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row>
    <row r="276" spans="22:66" x14ac:dyDescent="0.2">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row>
    <row r="277" spans="22:66" x14ac:dyDescent="0.2">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row>
    <row r="278" spans="22:66" x14ac:dyDescent="0.2">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row>
    <row r="279" spans="22:66" x14ac:dyDescent="0.2">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row>
    <row r="280" spans="22:66" x14ac:dyDescent="0.2">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row>
    <row r="281" spans="22:66" x14ac:dyDescent="0.2">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row>
    <row r="282" spans="22:66" x14ac:dyDescent="0.2">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row>
    <row r="283" spans="22:66" x14ac:dyDescent="0.2">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row>
    <row r="284" spans="22:66" x14ac:dyDescent="0.2">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row>
    <row r="285" spans="22:66" x14ac:dyDescent="0.2">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row>
    <row r="286" spans="22:66" x14ac:dyDescent="0.2">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row>
    <row r="287" spans="22:66" x14ac:dyDescent="0.2">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row>
    <row r="288" spans="22:66" x14ac:dyDescent="0.2">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row>
    <row r="289" spans="22:66" x14ac:dyDescent="0.2">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row>
    <row r="290" spans="22:66" x14ac:dyDescent="0.2">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row>
    <row r="291" spans="22:66" x14ac:dyDescent="0.2">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row>
    <row r="292" spans="22:66" x14ac:dyDescent="0.2">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row>
    <row r="293" spans="22:66" x14ac:dyDescent="0.2">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row>
    <row r="294" spans="22:66" x14ac:dyDescent="0.2">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row>
    <row r="295" spans="22:66" x14ac:dyDescent="0.2">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row>
    <row r="296" spans="22:66" x14ac:dyDescent="0.2">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row>
    <row r="297" spans="22:66" x14ac:dyDescent="0.2">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row>
    <row r="298" spans="22:66" x14ac:dyDescent="0.2">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row>
    <row r="299" spans="22:66" x14ac:dyDescent="0.2">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row>
    <row r="300" spans="22:66" x14ac:dyDescent="0.2">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row>
    <row r="301" spans="22:66" x14ac:dyDescent="0.2">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row>
    <row r="302" spans="22:66" x14ac:dyDescent="0.2">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row>
    <row r="303" spans="22:66" x14ac:dyDescent="0.2">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row>
    <row r="304" spans="22:66" x14ac:dyDescent="0.2">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row>
    <row r="305" spans="22:66" x14ac:dyDescent="0.2">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row>
    <row r="306" spans="22:66" x14ac:dyDescent="0.2">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row>
    <row r="307" spans="22:66" x14ac:dyDescent="0.2">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row>
    <row r="308" spans="22:66" x14ac:dyDescent="0.2">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row>
    <row r="309" spans="22:66" x14ac:dyDescent="0.2">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row>
    <row r="310" spans="22:66" x14ac:dyDescent="0.2">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row>
    <row r="311" spans="22:66" x14ac:dyDescent="0.2">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row>
    <row r="312" spans="22:66" x14ac:dyDescent="0.2">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row>
    <row r="313" spans="22:66" x14ac:dyDescent="0.2">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row>
    <row r="314" spans="22:66" x14ac:dyDescent="0.2">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row>
    <row r="315" spans="22:66" x14ac:dyDescent="0.2">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row>
    <row r="316" spans="22:66" x14ac:dyDescent="0.2">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row>
    <row r="317" spans="22:66" x14ac:dyDescent="0.2">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row>
    <row r="318" spans="22:66" x14ac:dyDescent="0.2">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row>
  </sheetData>
  <mergeCells count="33">
    <mergeCell ref="A32:C32"/>
    <mergeCell ref="C27:F27"/>
    <mergeCell ref="G27:O27"/>
    <mergeCell ref="P27:Q27"/>
    <mergeCell ref="C28:F28"/>
    <mergeCell ref="C29:F29"/>
    <mergeCell ref="A31:B31"/>
    <mergeCell ref="C31:I31"/>
    <mergeCell ref="A1:U2"/>
    <mergeCell ref="A4:A5"/>
    <mergeCell ref="B4:B5"/>
    <mergeCell ref="C4:C5"/>
    <mergeCell ref="D4:D5"/>
    <mergeCell ref="E4:J4"/>
    <mergeCell ref="K4:M4"/>
    <mergeCell ref="N4:N5"/>
    <mergeCell ref="O4:Q4"/>
    <mergeCell ref="R4:U4"/>
    <mergeCell ref="P26:Q26"/>
    <mergeCell ref="A20:T20"/>
    <mergeCell ref="A21:D21"/>
    <mergeCell ref="E21:Q21"/>
    <mergeCell ref="A22:U22"/>
    <mergeCell ref="A24:U24"/>
    <mergeCell ref="B25:U25"/>
    <mergeCell ref="A26:B26"/>
    <mergeCell ref="C26:F26"/>
    <mergeCell ref="G26:O26"/>
    <mergeCell ref="V4:V5"/>
    <mergeCell ref="W4:W5"/>
    <mergeCell ref="X4:X5"/>
    <mergeCell ref="A3:X3"/>
    <mergeCell ref="A23:U23"/>
  </mergeCells>
  <pageMargins left="0.51181102362204722" right="0.70866141732283472" top="0.55118110236220474" bottom="0.55118110236220474" header="0.31496062992125984" footer="0.31496062992125984"/>
  <pageSetup paperSize="9" scale="80" orientation="landscape" r:id="rId1"/>
  <ignoredErrors>
    <ignoredError sqref="P6"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Расчет цены</vt:lpstr>
      <vt:lpstr>'Расчет цены'!Область_печати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Владислав</dc:creator>
  <cp:lastModifiedBy>Елена М. Антонова</cp:lastModifiedBy>
  <cp:lastPrinted>2026-08-12T07:00:52Z</cp:lastPrinted>
  <dcterms:created xsi:type="dcterms:W3CDTF">2019-09-25T07:41:24Z</dcterms:created>
  <dcterms:modified xsi:type="dcterms:W3CDTF">2026-08-13T06:38:25Z</dcterms:modified>
</cp:coreProperties>
</file>