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ЕАТ 2026г\Администрирование и Монитторинг\Администрирование 2026\на сайт\"/>
    </mc:Choice>
  </mc:AlternateContent>
  <bookViews>
    <workbookView xWindow="360" yWindow="12" windowWidth="20952" windowHeight="9720" activeTab="1"/>
  </bookViews>
  <sheets>
    <sheet name="просто НМЦК" sheetId="1" state="hidden" r:id="rId1"/>
    <sheet name="НМЦК лимит" sheetId="2" r:id="rId2"/>
    <sheet name="шаблон" sheetId="3" state="hidden" r:id="rId3"/>
  </sheets>
  <definedNames>
    <definedName name="RangeW" localSheetId="1">#REF!</definedName>
    <definedName name="RangeW" localSheetId="2">#REF!</definedName>
    <definedName name="RangeW">#REF!</definedName>
    <definedName name="_xlnm.Print_Area" localSheetId="1">'НМЦК лимит'!$A$1:$K$42</definedName>
    <definedName name="_xlnm.Print_Area" localSheetId="0">'просто НМЦК'!$A$1:$K$41</definedName>
    <definedName name="_xlnm.Print_Area" localSheetId="2">шаблон!$A$1:$N$22</definedName>
  </definedNames>
  <calcPr calcId="162913"/>
</workbook>
</file>

<file path=xl/calcChain.xml><?xml version="1.0" encoding="utf-8"?>
<calcChain xmlns="http://schemas.openxmlformats.org/spreadsheetml/2006/main">
  <c r="G7" i="2" l="1"/>
  <c r="F7" i="2"/>
  <c r="K7" i="2" s="1"/>
  <c r="H7" i="2" l="1"/>
  <c r="F6" i="2"/>
  <c r="K6" i="2" s="1"/>
  <c r="G6" i="2" l="1"/>
  <c r="H6" i="2" s="1"/>
  <c r="M16" i="3" l="1"/>
  <c r="K16" i="3"/>
  <c r="L16" i="3" s="1"/>
  <c r="J16" i="3"/>
  <c r="N16" i="3" s="1"/>
  <c r="G16" i="3"/>
  <c r="M15" i="3"/>
  <c r="K15" i="3"/>
  <c r="G15" i="3"/>
  <c r="J15" i="3" s="1"/>
  <c r="M14" i="3"/>
  <c r="K14" i="3"/>
  <c r="L14" i="3" s="1"/>
  <c r="J14" i="3"/>
  <c r="N14" i="3" s="1"/>
  <c r="G14" i="3"/>
  <c r="M13" i="3"/>
  <c r="K13" i="3"/>
  <c r="G13" i="3"/>
  <c r="J13" i="3" s="1"/>
  <c r="M12" i="3"/>
  <c r="K12" i="3"/>
  <c r="L12" i="3" s="1"/>
  <c r="J12" i="3"/>
  <c r="N12" i="3" s="1"/>
  <c r="G12" i="3"/>
  <c r="M11" i="3"/>
  <c r="K11" i="3"/>
  <c r="G11" i="3"/>
  <c r="J11" i="3" s="1"/>
  <c r="M10" i="3"/>
  <c r="K10" i="3"/>
  <c r="L10" i="3" s="1"/>
  <c r="J10" i="3"/>
  <c r="N10" i="3" s="1"/>
  <c r="G10" i="3"/>
  <c r="M9" i="3"/>
  <c r="K9" i="3"/>
  <c r="G9" i="3"/>
  <c r="J9" i="3" s="1"/>
  <c r="K7" i="1"/>
  <c r="G7" i="1"/>
  <c r="H7" i="1" s="1"/>
  <c r="F7" i="1"/>
  <c r="K6" i="1"/>
  <c r="K8" i="1" s="1"/>
  <c r="G6" i="1"/>
  <c r="H6" i="1" s="1"/>
  <c r="F6" i="1"/>
  <c r="N13" i="3" l="1"/>
  <c r="L13" i="3"/>
  <c r="N9" i="3"/>
  <c r="N17" i="3" s="1"/>
  <c r="L9" i="3"/>
  <c r="N15" i="3"/>
  <c r="L15" i="3"/>
  <c r="N11" i="3"/>
  <c r="L11" i="3"/>
</calcChain>
</file>

<file path=xl/sharedStrings.xml><?xml version="1.0" encoding="utf-8"?>
<sst xmlns="http://schemas.openxmlformats.org/spreadsheetml/2006/main" count="89" uniqueCount="70">
  <si>
    <t>Обоснование начальной (максимальной) цены контракта</t>
  </si>
  <si>
    <t>«Поставка бумаги»</t>
  </si>
  <si>
    <t xml:space="preserve"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определение и обоснование начальной (максимальной) цены государственного контракта (далее – НМЦК) произведено методом сопоставимых рыночных цен (анализа рынка).
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(далее – Рекомендации), утвержденными приказом Минэкономразвития России от 02.10.2013 № 567, для расчета НМЦК методом сопоставимых рыночных цен (анализа рынка) осуществлен сбор и анализ общедоступной ценовой информации в информационно-телекоммуникационной сети «Интернет».
Для определения начальной (максимальной) цены Контракта были использованы следующие ценовые предложения: 
</t>
  </si>
  <si>
    <t>№ п.п</t>
  </si>
  <si>
    <t>Наименование</t>
  </si>
  <si>
    <t>Ценовое предложение 1 от 26.01.2023 б/н, руб</t>
  </si>
  <si>
    <t>Ценовое предложение 2 от 26.01.2023 №16700315, руб</t>
  </si>
  <si>
    <t>Средняя величина, руб.</t>
  </si>
  <si>
    <t>среднее квадратичное отклонение
  ( σ )</t>
  </si>
  <si>
    <t>Коэффициент вариации %</t>
  </si>
  <si>
    <t>Ед. измерения</t>
  </si>
  <si>
    <t>Количество в единицах измерения</t>
  </si>
  <si>
    <t>Сумма, руб.</t>
  </si>
  <si>
    <t>Бумага белая
формат А4, марка С, 80 г/кв.м, 500 листов в пачке</t>
  </si>
  <si>
    <t>пачка</t>
  </si>
  <si>
    <t>Бумага белая
формат А3, марка С, 80 г/кв.м, 500 листов в пачке</t>
  </si>
  <si>
    <t>ИТОГО</t>
  </si>
  <si>
    <t xml:space="preserve">В целях определения однородности совокупности значений выявленных цен, используемых в расчете НМЦК необходимо определить коэффициент вариации. </t>
  </si>
  <si>
    <t xml:space="preserve">Коэффициент вариации цены рассчитывается по следующей формуле:              </t>
  </si>
  <si>
    <t xml:space="preserve">  где:   </t>
  </si>
  <si>
    <t xml:space="preserve"> - коэффициент вариации;</t>
  </si>
  <si>
    <t xml:space="preserve"> - среднее квадратичное отклонение;</t>
  </si>
  <si>
    <t xml:space="preserve"> - цена товара, указанная в источнике с номером I;</t>
  </si>
  <si>
    <t xml:space="preserve"> - средняя арифметическая величина цены товара;</t>
  </si>
  <si>
    <t xml:space="preserve"> - количество значений, используемых в расчете.</t>
  </si>
  <si>
    <t>Коэффициент вариации составляет менее 33 %, совокупность цен признается однородной.</t>
  </si>
  <si>
    <t>На основании приведенных данных устанавливается следующая начальная (максимальная) цена контракта: 916 140.18 (девятьсот шестнадцать тысяч сто сорок) рублей 18 копеек, в том числе НДС.</t>
  </si>
  <si>
    <t>Подготовил: ст. специалист по закупкам Лебедев Д.С.</t>
  </si>
  <si>
    <t>06.02.2023 г.</t>
  </si>
  <si>
    <t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</si>
  <si>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№ п/п</t>
  </si>
  <si>
    <t>Наименование предмета контракта</t>
  </si>
  <si>
    <t>Ед. измер.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</si>
  <si>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</si>
  <si>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ед.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</si>
  <si>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</si>
  <si>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</si>
  <si>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Начальная цена единицы медицинского изделия (далее - НЦЕ), устанавливается как средневзвешенное значение собранных заказчиком, с округлением до сотых долей </t>
  </si>
  <si>
    <t>НМЦК</t>
  </si>
  <si>
    <t xml:space="preserve">Коммерческие предложения (без учета НДС) </t>
  </si>
  <si>
    <t>&lt;ц&gt; - средн. арифм. величина цены единицы прод-ции с округлением до сотых долей, руб.</t>
  </si>
  <si>
    <t>Среднее квадратичное отклонение</t>
  </si>
  <si>
    <r>
      <t xml:space="preserve">V - коэф-нт вариации                  </t>
    </r>
    <r>
      <rPr>
        <i/>
        <sz val="12"/>
        <rFont val="Times New Roman"/>
        <family val="1"/>
        <charset val="204"/>
      </rPr>
      <t>(не должен превышать 33%)</t>
    </r>
  </si>
  <si>
    <t>ИЦИ № 1</t>
  </si>
  <si>
    <t>ИЦИ № 2</t>
  </si>
  <si>
    <t>ИЦИ № 3</t>
  </si>
  <si>
    <t>7 =4+5+6</t>
  </si>
  <si>
    <t>9 =кол-во ответов ИЦИ</t>
  </si>
  <si>
    <t>16 =15*8</t>
  </si>
  <si>
    <t>Кровать медицинская функциональная</t>
  </si>
  <si>
    <t>уп</t>
  </si>
  <si>
    <t>* в соответсвии с п.18 приказа Министерства здравоохранения РФ от 15 мая 2020 г. № 450н.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соотвествующей закупки, с пропорциональным снижением начальных цен единиц закупаемых изделий.</t>
  </si>
  <si>
    <t xml:space="preserve">На основании приведенных данных устанавливается следующая начальная (максимальная) цена контракта: 86 400,00 (Восемьдесят шесть тысяч четыреста) рублей 00 копеек.
</t>
  </si>
  <si>
    <t>Расчет НМЦК подготовил: старший специалист по закупкам ______________________ Дедов А.В.
04.08.2021</t>
  </si>
  <si>
    <t xml:space="preserve">Руководствуясь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определение и обоснование начальной (максимальной) цены государственного контракта (далее – НМЦК) произведено методом сопоставимых рыночных цен (анализа рынка)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567.
Для определения начальной (максимальной) цены Контракта были использованы следующие ценовые предложения: </t>
  </si>
  <si>
    <t>Итого:</t>
  </si>
  <si>
    <t>Среднее квадратичное отклонение
  ( σ )</t>
  </si>
  <si>
    <t>Единица измерения</t>
  </si>
  <si>
    <t>Подготовил:</t>
  </si>
  <si>
    <t>«Услуги по обслуживанию, администрированию и анализу автоматизированного мониторинга состояния ПО Интернет-ресурсов»</t>
  </si>
  <si>
    <t>час</t>
  </si>
  <si>
    <t>Ежемесячный комплект услуг по администрированию Интерне ресурсов университета</t>
  </si>
  <si>
    <t>Ежедневный (включая выходные и праздичные дни) автоматический мониторинг состояния ПО сайтов университета с оповещением системного администратора Исполнителя о граничных покахателях и выдачей отчета начальнику УИТ и/или зам. начальнику Уит</t>
  </si>
  <si>
    <t xml:space="preserve">Итоговая цена по наименьшему ценовому предложению (№ 3): 92 460 (Девяности две тысячи четыреста шестьдесят) рублей 00 копеек.
</t>
  </si>
  <si>
    <t>На основании приведенных данных устанавливается следующая начальная (максимальная) цена контракта: 
92 460 (Девяности две тысячи четыреста шестьдесят) рублей 00 копеек.</t>
  </si>
  <si>
    <t>Ценовое предложение 3 от 11.06.2025 г. б/н, руб.</t>
  </si>
  <si>
    <t>Ценовое предложение 1 от 11.06.2026 г. № 472, руб.</t>
  </si>
  <si>
    <t>Ценовое предложение 2 от 15.06.2026 г. б/н, руб.</t>
  </si>
  <si>
    <t xml:space="preserve">Кондусова В.Т. </t>
  </si>
  <si>
    <t>"25" июня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</si>
</sst>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General"/>
    <numFmt numFmtId="165" formatCode="_-* #,##0.00_р_._-;\-* #,##0.00_р_._-;_-* &quot;-&quot;??_р_._-;_-@_-"/>
    <numFmt numFmtId="166" formatCode="#,##0.00_ ;\-#,##0.00\ "/>
  </numFmts>
  <fonts count="38" x14ac:knownFonts="1">
    <font>
      <sz val="10"/>
      <color theme="1"/>
      <name val="Arial"/>
    </font>
    <font>
      <sz val="11"/>
      <color indexed="64"/>
      <name val="Calibri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0"/>
      <name val="Helv"/>
    </font>
    <font>
      <sz val="11"/>
      <color indexed="65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18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9">
    <xf numFmtId="0" fontId="0" fillId="0" borderId="0"/>
    <xf numFmtId="0" fontId="1" fillId="0" borderId="0"/>
    <xf numFmtId="164" fontId="1" fillId="0" borderId="0" applyBorder="0" applyProtection="0"/>
    <xf numFmtId="0" fontId="2" fillId="0" borderId="0"/>
    <xf numFmtId="0" fontId="3" fillId="0" borderId="0"/>
    <xf numFmtId="0" fontId="3" fillId="0" borderId="0"/>
    <xf numFmtId="0" fontId="4" fillId="0" borderId="0"/>
    <xf numFmtId="0" fontId="5" fillId="2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5" fillId="5" borderId="0" applyNumberFormat="0" applyBorder="0" applyProtection="0"/>
    <xf numFmtId="0" fontId="5" fillId="6" borderId="0" applyNumberFormat="0" applyBorder="0" applyProtection="0"/>
    <xf numFmtId="0" fontId="5" fillId="7" borderId="0" applyNumberFormat="0" applyBorder="0" applyProtection="0"/>
    <xf numFmtId="0" fontId="6" fillId="8" borderId="1" applyNumberFormat="0" applyProtection="0"/>
    <xf numFmtId="0" fontId="7" fillId="9" borderId="2" applyNumberFormat="0" applyProtection="0"/>
    <xf numFmtId="0" fontId="8" fillId="9" borderId="1" applyNumberFormat="0" applyProtection="0"/>
    <xf numFmtId="0" fontId="9" fillId="0" borderId="0" applyNumberFormat="0" applyFill="0" applyBorder="0" applyProtection="0"/>
    <xf numFmtId="0" fontId="10" fillId="0" borderId="3" applyNumberFormat="0" applyFill="0" applyProtection="0"/>
    <xf numFmtId="0" fontId="11" fillId="0" borderId="4" applyNumberFormat="0" applyFill="0" applyProtection="0"/>
    <xf numFmtId="0" fontId="12" fillId="0" borderId="5" applyNumberFormat="0" applyFill="0" applyProtection="0"/>
    <xf numFmtId="0" fontId="12" fillId="0" borderId="0" applyNumberFormat="0" applyFill="0" applyBorder="0" applyProtection="0"/>
    <xf numFmtId="0" fontId="13" fillId="0" borderId="6" applyNumberFormat="0" applyFill="0" applyProtection="0"/>
    <xf numFmtId="0" fontId="14" fillId="10" borderId="7" applyNumberFormat="0" applyProtection="0"/>
    <xf numFmtId="0" fontId="15" fillId="0" borderId="0" applyNumberFormat="0" applyFill="0" applyBorder="0" applyProtection="0"/>
    <xf numFmtId="0" fontId="16" fillId="11" borderId="0" applyNumberFormat="0" applyBorder="0" applyProtection="0"/>
    <xf numFmtId="0" fontId="17" fillId="0" borderId="0"/>
    <xf numFmtId="0" fontId="2" fillId="0" borderId="0"/>
    <xf numFmtId="0" fontId="3" fillId="0" borderId="0" applyFill="0"/>
    <xf numFmtId="0" fontId="17" fillId="0" borderId="0"/>
    <xf numFmtId="0" fontId="3" fillId="0" borderId="0"/>
    <xf numFmtId="0" fontId="1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3" fillId="0" borderId="0"/>
    <xf numFmtId="0" fontId="18" fillId="12" borderId="0" applyNumberFormat="0" applyBorder="0" applyProtection="0"/>
    <xf numFmtId="0" fontId="19" fillId="0" borderId="0" applyNumberFormat="0" applyFill="0" applyBorder="0" applyProtection="0"/>
    <xf numFmtId="0" fontId="1" fillId="13" borderId="8" applyNumberFormat="0" applyFont="0" applyProtection="0"/>
    <xf numFmtId="0" fontId="20" fillId="0" borderId="9" applyNumberFormat="0" applyFill="0" applyProtection="0"/>
    <xf numFmtId="0" fontId="4" fillId="0" borderId="0"/>
    <xf numFmtId="0" fontId="21" fillId="0" borderId="0" applyNumberFormat="0" applyFill="0" applyBorder="0" applyProtection="0"/>
    <xf numFmtId="165" fontId="17" fillId="0" borderId="0" applyFont="0" applyFill="0" applyBorder="0" applyProtection="0"/>
    <xf numFmtId="165" fontId="2" fillId="0" borderId="0" applyFont="0" applyFill="0" applyBorder="0" applyProtection="0"/>
    <xf numFmtId="0" fontId="22" fillId="14" borderId="0" applyNumberFormat="0" applyBorder="0" applyProtection="0"/>
  </cellStyleXfs>
  <cellXfs count="114">
    <xf numFmtId="0" fontId="0" fillId="0" borderId="0" xfId="0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15" borderId="14" xfId="0" applyFont="1" applyFill="1" applyBorder="1" applyAlignment="1">
      <alignment vertical="center" wrapText="1"/>
    </xf>
    <xf numFmtId="4" fontId="23" fillId="15" borderId="14" xfId="0" applyNumberFormat="1" applyFont="1" applyFill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/>
    </xf>
    <xf numFmtId="0" fontId="23" fillId="15" borderId="14" xfId="0" applyFont="1" applyFill="1" applyBorder="1" applyAlignment="1">
      <alignment horizontal="center" vertical="center"/>
    </xf>
    <xf numFmtId="4" fontId="23" fillId="0" borderId="15" xfId="0" applyNumberFormat="1" applyFont="1" applyBorder="1" applyAlignment="1">
      <alignment horizontal="center" vertical="center"/>
    </xf>
    <xf numFmtId="4" fontId="23" fillId="0" borderId="18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15" borderId="0" xfId="0" applyFont="1" applyFill="1" applyAlignment="1">
      <alignment vertical="center" wrapText="1"/>
    </xf>
    <xf numFmtId="0" fontId="23" fillId="15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8" fillId="0" borderId="0" xfId="0" applyFont="1" applyAlignment="1">
      <alignment horizontal="center" vertical="top" wrapText="1"/>
    </xf>
    <xf numFmtId="0" fontId="0" fillId="16" borderId="0" xfId="0" applyFill="1" applyAlignment="1">
      <alignment vertical="top"/>
    </xf>
    <xf numFmtId="0" fontId="24" fillId="16" borderId="12" xfId="0" applyFont="1" applyFill="1" applyBorder="1" applyAlignment="1">
      <alignment horizontal="center" vertical="center"/>
    </xf>
    <xf numFmtId="0" fontId="24" fillId="16" borderId="14" xfId="0" applyFont="1" applyFill="1" applyBorder="1" applyAlignment="1">
      <alignment horizontal="center" vertical="center" wrapText="1"/>
    </xf>
    <xf numFmtId="0" fontId="0" fillId="16" borderId="0" xfId="0" applyFill="1" applyAlignment="1">
      <alignment vertical="center"/>
    </xf>
    <xf numFmtId="0" fontId="31" fillId="16" borderId="24" xfId="0" applyFont="1" applyFill="1" applyBorder="1" applyAlignment="1">
      <alignment horizontal="center" vertical="center" wrapText="1"/>
    </xf>
    <xf numFmtId="0" fontId="31" fillId="16" borderId="14" xfId="0" applyFont="1" applyFill="1" applyBorder="1" applyAlignment="1">
      <alignment horizontal="center" vertical="center" wrapText="1"/>
    </xf>
    <xf numFmtId="0" fontId="31" fillId="16" borderId="25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16" borderId="15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vertical="top" wrapText="1"/>
    </xf>
    <xf numFmtId="0" fontId="32" fillId="0" borderId="14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66" fontId="23" fillId="0" borderId="14" xfId="0" applyNumberFormat="1" applyFont="1" applyBorder="1" applyAlignment="1">
      <alignment horizontal="center" vertical="center" wrapText="1"/>
    </xf>
    <xf numFmtId="165" fontId="23" fillId="0" borderId="14" xfId="0" applyNumberFormat="1" applyFont="1" applyBorder="1" applyAlignment="1">
      <alignment horizontal="center" vertical="center" wrapText="1"/>
    </xf>
    <xf numFmtId="10" fontId="23" fillId="0" borderId="14" xfId="0" applyNumberFormat="1" applyFont="1" applyBorder="1" applyAlignment="1">
      <alignment horizontal="center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24" fillId="0" borderId="18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5" fontId="24" fillId="0" borderId="0" xfId="0" applyNumberFormat="1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center"/>
    </xf>
    <xf numFmtId="0" fontId="23" fillId="0" borderId="0" xfId="0" applyFont="1" applyAlignment="1">
      <alignment horizontal="right" vertical="top"/>
    </xf>
    <xf numFmtId="0" fontId="35" fillId="0" borderId="0" xfId="0" applyFont="1" applyAlignment="1">
      <alignment vertical="top"/>
    </xf>
    <xf numFmtId="0" fontId="23" fillId="0" borderId="0" xfId="39" applyFont="1" applyAlignment="1">
      <alignment vertical="top"/>
    </xf>
    <xf numFmtId="0" fontId="23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/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vertical="center" wrapText="1"/>
    </xf>
    <xf numFmtId="4" fontId="23" fillId="0" borderId="20" xfId="0" applyNumberFormat="1" applyFont="1" applyFill="1" applyBorder="1" applyAlignment="1">
      <alignment horizontal="center" vertical="center"/>
    </xf>
    <xf numFmtId="4" fontId="23" fillId="0" borderId="20" xfId="0" applyNumberFormat="1" applyFont="1" applyFill="1" applyBorder="1" applyAlignment="1">
      <alignment vertical="center" wrapText="1"/>
    </xf>
    <xf numFmtId="2" fontId="23" fillId="0" borderId="20" xfId="0" applyNumberFormat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/>
    </xf>
    <xf numFmtId="4" fontId="23" fillId="0" borderId="2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23" fillId="0" borderId="33" xfId="0" applyFont="1" applyFill="1" applyBorder="1" applyAlignment="1">
      <alignment horizontal="center" vertical="center"/>
    </xf>
    <xf numFmtId="0" fontId="24" fillId="15" borderId="0" xfId="0" applyFont="1" applyFill="1" applyAlignment="1">
      <alignment horizontal="left" vertical="center" wrapText="1"/>
    </xf>
    <xf numFmtId="0" fontId="23" fillId="15" borderId="0" xfId="0" applyFont="1" applyFill="1" applyAlignment="1">
      <alignment horizontal="left" vertical="center" wrapText="1"/>
    </xf>
    <xf numFmtId="0" fontId="25" fillId="1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/>
    </xf>
    <xf numFmtId="0" fontId="23" fillId="0" borderId="22" xfId="0" applyFont="1" applyFill="1" applyBorder="1" applyAlignment="1">
      <alignment horizontal="left" vertical="center" indent="1"/>
    </xf>
    <xf numFmtId="0" fontId="23" fillId="0" borderId="23" xfId="0" applyFont="1" applyFill="1" applyBorder="1" applyAlignment="1">
      <alignment horizontal="left" vertical="center" indent="1"/>
    </xf>
    <xf numFmtId="0" fontId="23" fillId="0" borderId="30" xfId="0" applyFont="1" applyFill="1" applyBorder="1" applyAlignment="1">
      <alignment horizontal="left" vertical="top" wrapText="1" indent="1"/>
    </xf>
    <xf numFmtId="0" fontId="23" fillId="0" borderId="31" xfId="0" applyFont="1" applyFill="1" applyBorder="1" applyAlignment="1">
      <alignment horizontal="left" vertical="top" indent="1"/>
    </xf>
    <xf numFmtId="0" fontId="23" fillId="0" borderId="32" xfId="0" applyFont="1" applyFill="1" applyBorder="1" applyAlignment="1">
      <alignment horizontal="left" vertical="top" indent="1"/>
    </xf>
    <xf numFmtId="0" fontId="23" fillId="0" borderId="0" xfId="0" applyFont="1" applyFill="1" applyAlignment="1">
      <alignment horizontal="center" wrapText="1"/>
    </xf>
    <xf numFmtId="0" fontId="30" fillId="16" borderId="15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9" fillId="0" borderId="0" xfId="0" applyFont="1" applyAlignment="1">
      <alignment vertical="top" wrapText="1"/>
    </xf>
    <xf numFmtId="0" fontId="24" fillId="16" borderId="10" xfId="0" applyFont="1" applyFill="1" applyBorder="1" applyAlignment="1">
      <alignment horizontal="center" vertical="top" wrapText="1"/>
    </xf>
    <xf numFmtId="0" fontId="24" fillId="16" borderId="13" xfId="0" applyFont="1" applyFill="1" applyBorder="1" applyAlignment="1">
      <alignment horizontal="center" vertical="top" wrapText="1"/>
    </xf>
    <xf numFmtId="0" fontId="24" fillId="16" borderId="11" xfId="0" applyFont="1" applyFill="1" applyBorder="1" applyAlignment="1">
      <alignment horizontal="center" vertical="top" wrapText="1"/>
    </xf>
    <xf numFmtId="0" fontId="24" fillId="16" borderId="14" xfId="0" applyFont="1" applyFill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16" borderId="11" xfId="0" applyFont="1" applyFill="1" applyBorder="1" applyAlignment="1">
      <alignment horizontal="center" vertical="center" wrapText="1"/>
    </xf>
    <xf numFmtId="0" fontId="24" fillId="16" borderId="14" xfId="0" applyFont="1" applyFill="1" applyBorder="1" applyAlignment="1">
      <alignment horizontal="center" vertical="center" wrapText="1"/>
    </xf>
    <xf numFmtId="0" fontId="30" fillId="16" borderId="14" xfId="0" applyFont="1" applyFill="1" applyBorder="1" applyAlignment="1">
      <alignment horizontal="center" vertical="top"/>
    </xf>
  </cellXfs>
  <cellStyles count="49">
    <cellStyle name="Excel Built-in Normal" xfId="1"/>
    <cellStyle name="Excel Built-in Normal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"/>
    <cellStyle name="Normal 2" xfId="4"/>
    <cellStyle name="Normal 3" xfId="5"/>
    <cellStyle name="Style 1" xfId="6"/>
    <cellStyle name="Акцент1 2" xfId="7"/>
    <cellStyle name="Акцент2 2" xfId="8"/>
    <cellStyle name="Акцент3 2" xfId="9"/>
    <cellStyle name="Акцент4 2" xfId="10"/>
    <cellStyle name="Акцент5 2" xfId="11"/>
    <cellStyle name="Акцент6 2" xfId="12"/>
    <cellStyle name="Ввод  2" xfId="13"/>
    <cellStyle name="Вывод 2" xfId="14"/>
    <cellStyle name="Вычисление 2" xfId="15"/>
    <cellStyle name="Гиперссылка 2" xfId="16"/>
    <cellStyle name="Заголовок 1 2" xfId="17"/>
    <cellStyle name="Заголовок 2 2" xfId="18"/>
    <cellStyle name="Заголовок 3 2" xfId="19"/>
    <cellStyle name="Заголовок 4 2" xfId="20"/>
    <cellStyle name="Итог 2" xfId="21"/>
    <cellStyle name="Контрольная ячейка 2" xfId="22"/>
    <cellStyle name="Название 2" xfId="23"/>
    <cellStyle name="Нейтральный 2" xfId="24"/>
    <cellStyle name="Обычный" xfId="0" builtinId="0"/>
    <cellStyle name="Обычный 2" xfId="25"/>
    <cellStyle name="Обычный 2 2" xfId="26"/>
    <cellStyle name="Обычный 2 3" xfId="27"/>
    <cellStyle name="Обычный 3" xfId="28"/>
    <cellStyle name="Обычный 3 2" xfId="29"/>
    <cellStyle name="Обычный 4" xfId="30"/>
    <cellStyle name="Обычный 4 2" xfId="31"/>
    <cellStyle name="Обычный 4 3" xfId="32"/>
    <cellStyle name="Обычный 5" xfId="33"/>
    <cellStyle name="Обычный 6" xfId="34"/>
    <cellStyle name="Обычный 6 2" xfId="35"/>
    <cellStyle name="Обычный 7" xfId="36"/>
    <cellStyle name="Обычный 8" xfId="37"/>
    <cellStyle name="Обычный 9" xfId="38"/>
    <cellStyle name="Обычный_Сургут КПНД Документы для организации и проведения опережающих торгов на 2009 год (оказание услуг по проведению клинико-бактериологических исследований )" xfId="39"/>
    <cellStyle name="Плохой 2" xfId="40"/>
    <cellStyle name="Пояснение 2" xfId="41"/>
    <cellStyle name="Примечание 2" xfId="42"/>
    <cellStyle name="Связанная ячейка 2" xfId="43"/>
    <cellStyle name="Стиль 1" xfId="44"/>
    <cellStyle name="Текст предупреждения 2" xfId="45"/>
    <cellStyle name="Финансовый 2" xfId="46"/>
    <cellStyle name="Финансовый 3" xfId="47"/>
    <cellStyle name="Хороши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11</xdr:row>
      <xdr:rowOff>19707</xdr:rowOff>
    </xdr:from>
    <xdr:to>
      <xdr:col>1</xdr:col>
      <xdr:colOff>819478</xdr:colOff>
      <xdr:row>11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5103" y="6680638"/>
          <a:ext cx="1009978" cy="49267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14</xdr:row>
      <xdr:rowOff>9525</xdr:rowOff>
    </xdr:from>
    <xdr:to>
      <xdr:col>2</xdr:col>
      <xdr:colOff>0</xdr:colOff>
      <xdr:row>14</xdr:row>
      <xdr:rowOff>523875</xdr:rowOff>
    </xdr:to>
    <xdr:pic>
      <xdr:nvPicPr>
        <xdr:cNvPr id="4" name="Рисунок 3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9050" y="7296149"/>
          <a:ext cx="1552575" cy="5143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124811</xdr:colOff>
      <xdr:row>14</xdr:row>
      <xdr:rowOff>538655</xdr:rowOff>
    </xdr:from>
    <xdr:to>
      <xdr:col>1</xdr:col>
      <xdr:colOff>10183</xdr:colOff>
      <xdr:row>16</xdr:row>
      <xdr:rowOff>3942</xdr:rowOff>
    </xdr:to>
    <xdr:pic>
      <xdr:nvPicPr>
        <xdr:cNvPr id="8" name="Рисунок 7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24811" y="7790794"/>
          <a:ext cx="180975" cy="273269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111673</xdr:colOff>
      <xdr:row>16</xdr:row>
      <xdr:rowOff>32845</xdr:rowOff>
    </xdr:from>
    <xdr:to>
      <xdr:col>0</xdr:col>
      <xdr:colOff>292648</xdr:colOff>
      <xdr:row>17</xdr:row>
      <xdr:rowOff>16751</xdr:rowOff>
    </xdr:to>
    <xdr:pic>
      <xdr:nvPicPr>
        <xdr:cNvPr id="9" name="Рисунок 8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11673" y="8092966"/>
          <a:ext cx="180975" cy="180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118241</xdr:colOff>
      <xdr:row>17</xdr:row>
      <xdr:rowOff>32845</xdr:rowOff>
    </xdr:from>
    <xdr:to>
      <xdr:col>1</xdr:col>
      <xdr:colOff>3614</xdr:colOff>
      <xdr:row>18</xdr:row>
      <xdr:rowOff>16751</xdr:rowOff>
    </xdr:to>
    <xdr:pic>
      <xdr:nvPicPr>
        <xdr:cNvPr id="10" name="Рисунок 9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118242" y="8290035"/>
          <a:ext cx="180975" cy="180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111672</xdr:colOff>
      <xdr:row>13</xdr:row>
      <xdr:rowOff>13138</xdr:rowOff>
    </xdr:from>
    <xdr:to>
      <xdr:col>0</xdr:col>
      <xdr:colOff>292647</xdr:colOff>
      <xdr:row>13</xdr:row>
      <xdr:rowOff>194113</xdr:rowOff>
    </xdr:to>
    <xdr:pic>
      <xdr:nvPicPr>
        <xdr:cNvPr id="11" name="Рисунок 10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111672" y="7422931"/>
          <a:ext cx="180975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12</xdr:row>
      <xdr:rowOff>19707</xdr:rowOff>
    </xdr:from>
    <xdr:to>
      <xdr:col>1</xdr:col>
      <xdr:colOff>819478</xdr:colOff>
      <xdr:row>12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5103" y="6772932"/>
          <a:ext cx="1009650" cy="49267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15</xdr:row>
      <xdr:rowOff>9525</xdr:rowOff>
    </xdr:from>
    <xdr:to>
      <xdr:col>2</xdr:col>
      <xdr:colOff>0</xdr:colOff>
      <xdr:row>15</xdr:row>
      <xdr:rowOff>523875</xdr:rowOff>
    </xdr:to>
    <xdr:pic>
      <xdr:nvPicPr>
        <xdr:cNvPr id="3" name="Рисунок 2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9050" y="7715250"/>
          <a:ext cx="1619250" cy="5143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124811</xdr:colOff>
      <xdr:row>15</xdr:row>
      <xdr:rowOff>538655</xdr:rowOff>
    </xdr:from>
    <xdr:to>
      <xdr:col>1</xdr:col>
      <xdr:colOff>10183</xdr:colOff>
      <xdr:row>17</xdr:row>
      <xdr:rowOff>3942</xdr:rowOff>
    </xdr:to>
    <xdr:pic>
      <xdr:nvPicPr>
        <xdr:cNvPr id="4" name="Рисунок 3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24811" y="8244381"/>
          <a:ext cx="180647" cy="2749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111673</xdr:colOff>
      <xdr:row>17</xdr:row>
      <xdr:rowOff>32845</xdr:rowOff>
    </xdr:from>
    <xdr:to>
      <xdr:col>0</xdr:col>
      <xdr:colOff>292648</xdr:colOff>
      <xdr:row>18</xdr:row>
      <xdr:rowOff>16751</xdr:rowOff>
    </xdr:to>
    <xdr:pic>
      <xdr:nvPicPr>
        <xdr:cNvPr id="5" name="Рисунок 4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11673" y="8548195"/>
          <a:ext cx="180975" cy="18393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118241</xdr:colOff>
      <xdr:row>18</xdr:row>
      <xdr:rowOff>32845</xdr:rowOff>
    </xdr:from>
    <xdr:to>
      <xdr:col>1</xdr:col>
      <xdr:colOff>3614</xdr:colOff>
      <xdr:row>19</xdr:row>
      <xdr:rowOff>16751</xdr:rowOff>
    </xdr:to>
    <xdr:pic>
      <xdr:nvPicPr>
        <xdr:cNvPr id="6" name="Рисунок 5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118242" y="8748220"/>
          <a:ext cx="180647" cy="18393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111672</xdr:colOff>
      <xdr:row>14</xdr:row>
      <xdr:rowOff>13138</xdr:rowOff>
    </xdr:from>
    <xdr:to>
      <xdr:col>0</xdr:col>
      <xdr:colOff>292647</xdr:colOff>
      <xdr:row>14</xdr:row>
      <xdr:rowOff>194113</xdr:rowOff>
    </xdr:to>
    <xdr:pic>
      <xdr:nvPicPr>
        <xdr:cNvPr id="7" name="Рисунок 6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111672" y="7518838"/>
          <a:ext cx="180975" cy="1809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1114425</xdr:rowOff>
    </xdr:from>
    <xdr:to>
      <xdr:col>11</xdr:col>
      <xdr:colOff>1009650</xdr:colOff>
      <xdr:row>6</xdr:row>
      <xdr:rowOff>161924</xdr:rowOff>
    </xdr:to>
    <xdr:pic>
      <xdr:nvPicPr>
        <xdr:cNvPr id="2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220450" y="3686175"/>
          <a:ext cx="8001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133350</xdr:colOff>
      <xdr:row>5</xdr:row>
      <xdr:rowOff>914400</xdr:rowOff>
    </xdr:from>
    <xdr:to>
      <xdr:col>6</xdr:col>
      <xdr:colOff>704849</xdr:colOff>
      <xdr:row>5</xdr:row>
      <xdr:rowOff>1209675</xdr:rowOff>
    </xdr:to>
    <xdr:pic>
      <xdr:nvPicPr>
        <xdr:cNvPr id="3" name="Рисунок 2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68182" t="17999" b="24001"/>
        <a:stretch/>
      </xdr:blipFill>
      <xdr:spPr bwMode="auto">
        <a:xfrm>
          <a:off x="5753100" y="3486150"/>
          <a:ext cx="571500" cy="2952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28575</xdr:colOff>
      <xdr:row>5</xdr:row>
      <xdr:rowOff>1104899</xdr:rowOff>
    </xdr:from>
    <xdr:to>
      <xdr:col>11</xdr:col>
      <xdr:colOff>0</xdr:colOff>
      <xdr:row>6</xdr:row>
      <xdr:rowOff>209550</xdr:rowOff>
    </xdr:to>
    <xdr:pic>
      <xdr:nvPicPr>
        <xdr:cNvPr id="4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0029825" y="3676650"/>
          <a:ext cx="98107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19050</xdr:colOff>
      <xdr:row>5</xdr:row>
      <xdr:rowOff>466725</xdr:rowOff>
    </xdr:from>
    <xdr:to>
      <xdr:col>13</xdr:col>
      <xdr:colOff>1971675</xdr:colOff>
      <xdr:row>5</xdr:row>
      <xdr:rowOff>781050</xdr:rowOff>
    </xdr:to>
    <xdr:pic>
      <xdr:nvPicPr>
        <xdr:cNvPr id="5" name="Рисунок 8" descr="base_32851_360360_32773"/>
        <xdr:cNvPicPr>
          <a:picLocks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5878174" y="3038475"/>
          <a:ext cx="1952625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5" zoomScale="145" workbookViewId="0">
      <selection activeCell="L7" sqref="L7"/>
    </sheetView>
  </sheetViews>
  <sheetFormatPr defaultRowHeight="13.2" x14ac:dyDescent="0.25"/>
  <cols>
    <col min="1" max="1" width="4.44140625" customWidth="1"/>
    <col min="2" max="2" width="20.109375" customWidth="1"/>
    <col min="3" max="5" width="11.109375" customWidth="1"/>
    <col min="10" max="10" width="11.5546875" customWidth="1"/>
    <col min="11" max="11" width="12.6640625" customWidth="1"/>
  </cols>
  <sheetData>
    <row r="1" spans="1:11" s="1" customFormat="1" ht="15.6" x14ac:dyDescent="0.3">
      <c r="D1" s="2" t="s">
        <v>0</v>
      </c>
    </row>
    <row r="2" spans="1:11" s="1" customFormat="1" ht="15.6" x14ac:dyDescent="0.3">
      <c r="C2" s="76" t="s">
        <v>1</v>
      </c>
      <c r="D2" s="76"/>
      <c r="E2" s="76"/>
      <c r="F2" s="76"/>
      <c r="G2" s="76"/>
      <c r="H2" s="76"/>
      <c r="I2" s="76"/>
    </row>
    <row r="3" spans="1:11" s="3" customFormat="1" ht="164.25" customHeight="1" x14ac:dyDescent="0.25">
      <c r="A3" s="77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s="1" customFormat="1" ht="15.6" x14ac:dyDescent="0.3"/>
    <row r="5" spans="1:11" s="1" customFormat="1" ht="93.6" x14ac:dyDescent="0.3">
      <c r="A5" s="4" t="s">
        <v>3</v>
      </c>
      <c r="B5" s="5" t="s">
        <v>4</v>
      </c>
      <c r="C5" s="6" t="s">
        <v>5</v>
      </c>
      <c r="D5" s="6" t="s">
        <v>6</v>
      </c>
      <c r="E5" s="6"/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7" t="s">
        <v>12</v>
      </c>
    </row>
    <row r="6" spans="1:11" s="1" customFormat="1" ht="62.4" x14ac:dyDescent="0.3">
      <c r="A6" s="8">
        <v>1</v>
      </c>
      <c r="B6" s="9" t="s">
        <v>13</v>
      </c>
      <c r="C6" s="10">
        <v>370</v>
      </c>
      <c r="D6" s="10">
        <v>370</v>
      </c>
      <c r="E6" s="10">
        <v>285</v>
      </c>
      <c r="F6" s="11">
        <f t="shared" ref="F6:F7" si="0">ROUND(SUM(C6:E6)/COUNT(C6:E6), 2)</f>
        <v>341.67</v>
      </c>
      <c r="G6" s="11">
        <f t="shared" ref="G6:G7" si="1">STDEV(C6:E6)</f>
        <v>49.074772881118285</v>
      </c>
      <c r="H6" s="12">
        <f t="shared" ref="H6:H7" si="2">(G6/F6)*100</f>
        <v>14.363208031468458</v>
      </c>
      <c r="I6" s="13" t="s">
        <v>14</v>
      </c>
      <c r="J6" s="13">
        <v>3450</v>
      </c>
      <c r="K6" s="14">
        <f t="shared" ref="K6:K7" si="3">F6*J6</f>
        <v>1178761.5</v>
      </c>
    </row>
    <row r="7" spans="1:11" s="1" customFormat="1" ht="62.4" x14ac:dyDescent="0.3">
      <c r="A7" s="8">
        <v>2</v>
      </c>
      <c r="B7" s="9" t="s">
        <v>15</v>
      </c>
      <c r="C7" s="10">
        <v>1000</v>
      </c>
      <c r="D7" s="10">
        <v>750</v>
      </c>
      <c r="E7" s="10">
        <v>649.79999999999995</v>
      </c>
      <c r="F7" s="11">
        <f t="shared" si="0"/>
        <v>799.93</v>
      </c>
      <c r="G7" s="11">
        <f t="shared" si="1"/>
        <v>180.36078657328258</v>
      </c>
      <c r="H7" s="12">
        <f t="shared" si="2"/>
        <v>22.547071190389484</v>
      </c>
      <c r="I7" s="13" t="s">
        <v>14</v>
      </c>
      <c r="J7" s="13">
        <v>60</v>
      </c>
      <c r="K7" s="14">
        <f t="shared" si="3"/>
        <v>47995.799999999996</v>
      </c>
    </row>
    <row r="8" spans="1:11" s="1" customFormat="1" ht="15.6" x14ac:dyDescent="0.3">
      <c r="A8" s="79" t="s">
        <v>16</v>
      </c>
      <c r="B8" s="80"/>
      <c r="C8" s="80"/>
      <c r="D8" s="80"/>
      <c r="E8" s="80"/>
      <c r="F8" s="80"/>
      <c r="G8" s="80"/>
      <c r="H8" s="80"/>
      <c r="I8" s="80"/>
      <c r="J8" s="80"/>
      <c r="K8" s="15">
        <f>SUM(K6:K7)</f>
        <v>1226757.3</v>
      </c>
    </row>
    <row r="9" spans="1:11" s="1" customFormat="1" ht="15.6" x14ac:dyDescent="0.3"/>
    <row r="10" spans="1:11" s="1" customFormat="1" ht="34.5" customHeight="1" x14ac:dyDescent="0.3">
      <c r="A10" s="81" t="s">
        <v>17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s="1" customFormat="1" ht="15.6" x14ac:dyDescent="0.3">
      <c r="A11" s="16" t="s">
        <v>18</v>
      </c>
    </row>
    <row r="12" spans="1:11" s="1" customFormat="1" ht="43.5" customHeight="1" x14ac:dyDescent="0.3">
      <c r="A12" s="16"/>
    </row>
    <row r="13" spans="1:11" s="1" customFormat="1" ht="15.6" x14ac:dyDescent="0.3">
      <c r="A13" s="16" t="s">
        <v>19</v>
      </c>
    </row>
    <row r="14" spans="1:11" s="1" customFormat="1" ht="15.6" x14ac:dyDescent="0.3">
      <c r="A14" s="16"/>
      <c r="B14" s="16" t="s">
        <v>20</v>
      </c>
    </row>
    <row r="15" spans="1:11" s="1" customFormat="1" ht="48" customHeight="1" x14ac:dyDescent="0.3">
      <c r="A15" s="16"/>
      <c r="C15" s="16" t="s">
        <v>21</v>
      </c>
    </row>
    <row r="16" spans="1:11" s="1" customFormat="1" ht="15.6" x14ac:dyDescent="0.3">
      <c r="A16" s="16"/>
      <c r="B16" s="16" t="s">
        <v>22</v>
      </c>
      <c r="C16" s="16"/>
    </row>
    <row r="17" spans="1:11" s="1" customFormat="1" ht="15.6" x14ac:dyDescent="0.3">
      <c r="A17" s="16"/>
      <c r="B17" s="16" t="s">
        <v>23</v>
      </c>
      <c r="C17" s="16"/>
    </row>
    <row r="18" spans="1:11" s="1" customFormat="1" ht="15.6" x14ac:dyDescent="0.3">
      <c r="A18" s="16"/>
      <c r="B18" s="16" t="s">
        <v>24</v>
      </c>
      <c r="C18" s="16"/>
    </row>
    <row r="19" spans="1:11" s="1" customFormat="1" ht="15.6" x14ac:dyDescent="0.3">
      <c r="A19" s="16"/>
    </row>
    <row r="20" spans="1:11" s="1" customFormat="1" ht="19.5" customHeight="1" x14ac:dyDescent="0.3">
      <c r="A20" s="17"/>
      <c r="B20" s="81" t="s">
        <v>25</v>
      </c>
      <c r="C20" s="81"/>
      <c r="D20" s="81"/>
      <c r="E20" s="81"/>
      <c r="F20" s="81"/>
      <c r="G20" s="81"/>
      <c r="H20" s="81"/>
      <c r="I20" s="81"/>
      <c r="J20" s="81"/>
      <c r="K20" s="81"/>
    </row>
    <row r="21" spans="1:11" s="1" customFormat="1" ht="39.75" customHeight="1" x14ac:dyDescent="0.3">
      <c r="B21" s="74" t="s">
        <v>26</v>
      </c>
      <c r="C21" s="74"/>
      <c r="D21" s="74"/>
      <c r="E21" s="74"/>
      <c r="F21" s="74"/>
      <c r="G21" s="74"/>
      <c r="H21" s="74"/>
      <c r="I21" s="74"/>
      <c r="J21" s="74"/>
      <c r="K21" s="74"/>
    </row>
    <row r="22" spans="1:11" s="1" customFormat="1" ht="15.75" customHeight="1" x14ac:dyDescent="0.3">
      <c r="A22" s="18"/>
      <c r="B22" s="75" t="s">
        <v>27</v>
      </c>
      <c r="C22" s="75"/>
      <c r="D22" s="75"/>
      <c r="E22" s="75"/>
      <c r="F22" s="75"/>
      <c r="G22" s="75"/>
      <c r="H22" s="75"/>
      <c r="I22" s="75"/>
      <c r="J22" s="75"/>
      <c r="K22" s="18"/>
    </row>
    <row r="23" spans="1:11" s="1" customFormat="1" ht="15.6" x14ac:dyDescent="0.3">
      <c r="B23" s="19" t="s">
        <v>28</v>
      </c>
      <c r="C23" s="20"/>
      <c r="D23" s="20"/>
      <c r="E23" s="20"/>
      <c r="F23" s="20"/>
      <c r="G23" s="20"/>
      <c r="H23" s="20"/>
      <c r="I23" s="20"/>
      <c r="J23" s="20"/>
      <c r="K23" s="21"/>
    </row>
    <row r="24" spans="1:11" s="1" customFormat="1" ht="15.6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</row>
  </sheetData>
  <mergeCells count="7">
    <mergeCell ref="B21:K21"/>
    <mergeCell ref="B22:J22"/>
    <mergeCell ref="C2:I2"/>
    <mergeCell ref="A3:K3"/>
    <mergeCell ref="A8:J8"/>
    <mergeCell ref="A10:K10"/>
    <mergeCell ref="B20:K20"/>
  </mergeCells>
  <pageMargins left="0.7" right="0.7" top="0.75" bottom="0.75" header="0.3" footer="0.3"/>
  <pageSetup paperSize="9" scale="75" firstPageNumber="429496729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2" zoomScale="70" zoomScaleNormal="70" workbookViewId="0">
      <selection activeCell="B26" sqref="B26"/>
    </sheetView>
  </sheetViews>
  <sheetFormatPr defaultRowHeight="13.2" x14ac:dyDescent="0.25"/>
  <cols>
    <col min="1" max="1" width="4.44140625" customWidth="1"/>
    <col min="2" max="2" width="21.44140625" customWidth="1"/>
    <col min="3" max="5" width="13.6640625" customWidth="1"/>
    <col min="6" max="6" width="13.109375" bestFit="1" customWidth="1"/>
    <col min="7" max="7" width="11.33203125" bestFit="1" customWidth="1"/>
    <col min="9" max="9" width="10.33203125" customWidth="1"/>
    <col min="10" max="10" width="12.33203125" customWidth="1"/>
    <col min="11" max="11" width="13.44140625" customWidth="1"/>
    <col min="12" max="12" width="15.33203125" customWidth="1"/>
    <col min="13" max="15" width="9.44140625" customWidth="1"/>
  </cols>
  <sheetData>
    <row r="1" spans="1:11" s="52" customFormat="1" ht="20.25" customHeight="1" x14ac:dyDescent="0.25">
      <c r="A1" s="53"/>
      <c r="B1" s="53"/>
      <c r="C1" s="53"/>
      <c r="D1" s="54" t="s">
        <v>0</v>
      </c>
      <c r="E1" s="53"/>
      <c r="F1" s="53"/>
      <c r="G1" s="53"/>
      <c r="H1" s="53"/>
      <c r="I1" s="53"/>
      <c r="J1" s="53"/>
      <c r="K1" s="53"/>
    </row>
    <row r="2" spans="1:11" s="1" customFormat="1" ht="53.25" customHeight="1" x14ac:dyDescent="0.3">
      <c r="A2" s="55"/>
      <c r="B2" s="55"/>
      <c r="C2" s="85" t="s">
        <v>59</v>
      </c>
      <c r="D2" s="85"/>
      <c r="E2" s="85"/>
      <c r="F2" s="85"/>
      <c r="G2" s="85"/>
      <c r="H2" s="85"/>
      <c r="I2" s="85"/>
      <c r="J2" s="55"/>
      <c r="K2" s="55"/>
    </row>
    <row r="3" spans="1:11" s="3" customFormat="1" ht="98.25" customHeight="1" x14ac:dyDescent="0.25">
      <c r="A3" s="86" t="s">
        <v>54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1" customFormat="1" ht="12" customHeight="1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s="1" customFormat="1" ht="94.2" thickBot="1" x14ac:dyDescent="0.35">
      <c r="A5" s="56" t="s">
        <v>3</v>
      </c>
      <c r="B5" s="57" t="s">
        <v>4</v>
      </c>
      <c r="C5" s="58" t="s">
        <v>66</v>
      </c>
      <c r="D5" s="58" t="s">
        <v>67</v>
      </c>
      <c r="E5" s="58" t="s">
        <v>65</v>
      </c>
      <c r="F5" s="58" t="s">
        <v>7</v>
      </c>
      <c r="G5" s="58" t="s">
        <v>56</v>
      </c>
      <c r="H5" s="58" t="s">
        <v>9</v>
      </c>
      <c r="I5" s="58" t="s">
        <v>57</v>
      </c>
      <c r="J5" s="58" t="s">
        <v>11</v>
      </c>
      <c r="K5" s="59" t="s">
        <v>12</v>
      </c>
    </row>
    <row r="6" spans="1:11" s="1" customFormat="1" ht="224.25" customHeight="1" x14ac:dyDescent="0.3">
      <c r="A6" s="60">
        <v>1</v>
      </c>
      <c r="B6" s="61" t="s">
        <v>61</v>
      </c>
      <c r="C6" s="62">
        <v>3500</v>
      </c>
      <c r="D6" s="62">
        <v>3000</v>
      </c>
      <c r="E6" s="63">
        <v>2900</v>
      </c>
      <c r="F6" s="62">
        <f>ROUND((C6+D6+E6)/3,2)</f>
        <v>3133.33</v>
      </c>
      <c r="G6" s="62">
        <f>_xlfn.STDEV.S(C6:E6)</f>
        <v>321.45502536643181</v>
      </c>
      <c r="H6" s="64">
        <f>(G6/F6)*100</f>
        <v>10.259213851283835</v>
      </c>
      <c r="I6" s="65" t="s">
        <v>60</v>
      </c>
      <c r="J6" s="66">
        <v>18</v>
      </c>
      <c r="K6" s="67">
        <f>F6*J6</f>
        <v>56399.94</v>
      </c>
    </row>
    <row r="7" spans="1:11" s="1" customFormat="1" ht="270" customHeight="1" x14ac:dyDescent="0.3">
      <c r="A7" s="73"/>
      <c r="B7" s="61" t="s">
        <v>62</v>
      </c>
      <c r="C7" s="62">
        <v>400</v>
      </c>
      <c r="D7" s="62">
        <v>450</v>
      </c>
      <c r="E7" s="63">
        <v>440</v>
      </c>
      <c r="F7" s="62">
        <f>ROUND((C7+D7+E7)/3,2)</f>
        <v>430</v>
      </c>
      <c r="G7" s="62">
        <f>_xlfn.STDEV.S(C7:E7)</f>
        <v>26.457513110645905</v>
      </c>
      <c r="H7" s="64">
        <f>(G7/F7)*100</f>
        <v>6.1529100257316056</v>
      </c>
      <c r="I7" s="65" t="s">
        <v>60</v>
      </c>
      <c r="J7" s="66">
        <v>91.5</v>
      </c>
      <c r="K7" s="67">
        <f t="shared" ref="K7" si="0">F7*J7</f>
        <v>39345</v>
      </c>
    </row>
    <row r="8" spans="1:11" s="1" customFormat="1" ht="18" customHeight="1" thickBot="1" x14ac:dyDescent="0.35">
      <c r="A8" s="88" t="s">
        <v>55</v>
      </c>
      <c r="B8" s="89"/>
      <c r="C8" s="89"/>
      <c r="D8" s="89"/>
      <c r="E8" s="89"/>
      <c r="F8" s="89"/>
      <c r="G8" s="89"/>
      <c r="H8" s="89"/>
      <c r="I8" s="89"/>
      <c r="J8" s="89"/>
      <c r="K8" s="67">
        <v>95744.94</v>
      </c>
    </row>
    <row r="9" spans="1:11" s="1" customFormat="1" ht="33" customHeight="1" thickBot="1" x14ac:dyDescent="0.35">
      <c r="A9" s="90" t="s">
        <v>63</v>
      </c>
      <c r="B9" s="91"/>
      <c r="C9" s="91"/>
      <c r="D9" s="91"/>
      <c r="E9" s="91"/>
      <c r="F9" s="91"/>
      <c r="G9" s="91"/>
      <c r="H9" s="91"/>
      <c r="I9" s="91"/>
      <c r="J9" s="91"/>
      <c r="K9" s="92"/>
    </row>
    <row r="10" spans="1:11" s="1" customFormat="1" ht="9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s="1" customFormat="1" ht="34.5" customHeight="1" x14ac:dyDescent="0.3">
      <c r="A11" s="82" t="s">
        <v>17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s="1" customFormat="1" ht="15.6" x14ac:dyDescent="0.3">
      <c r="A12" s="68" t="s">
        <v>18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s="1" customFormat="1" ht="43.5" customHeight="1" x14ac:dyDescent="0.3">
      <c r="A13" s="68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s="1" customFormat="1" ht="15.6" x14ac:dyDescent="0.3">
      <c r="A14" s="68" t="s">
        <v>19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s="1" customFormat="1" ht="15.6" x14ac:dyDescent="0.3">
      <c r="A15" s="68"/>
      <c r="B15" s="68" t="s">
        <v>20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s="1" customFormat="1" ht="48" customHeight="1" x14ac:dyDescent="0.3">
      <c r="A16" s="68"/>
      <c r="B16" s="55"/>
      <c r="C16" s="68" t="s">
        <v>21</v>
      </c>
      <c r="D16" s="55"/>
      <c r="E16" s="55"/>
      <c r="F16" s="55"/>
      <c r="G16" s="55"/>
      <c r="H16" s="55"/>
      <c r="I16" s="55"/>
      <c r="J16" s="55"/>
      <c r="K16" s="55"/>
    </row>
    <row r="17" spans="1:11" s="1" customFormat="1" ht="15.6" x14ac:dyDescent="0.3">
      <c r="A17" s="68"/>
      <c r="B17" s="68" t="s">
        <v>22</v>
      </c>
      <c r="C17" s="68"/>
      <c r="D17" s="55"/>
      <c r="E17" s="55"/>
      <c r="F17" s="55"/>
      <c r="G17" s="55"/>
      <c r="H17" s="55"/>
      <c r="I17" s="55"/>
      <c r="J17" s="55"/>
      <c r="K17" s="55"/>
    </row>
    <row r="18" spans="1:11" s="1" customFormat="1" ht="15.6" x14ac:dyDescent="0.3">
      <c r="A18" s="68"/>
      <c r="B18" s="68" t="s">
        <v>23</v>
      </c>
      <c r="C18" s="68"/>
      <c r="D18" s="55"/>
      <c r="E18" s="55"/>
      <c r="F18" s="55"/>
      <c r="G18" s="55"/>
      <c r="H18" s="55"/>
      <c r="I18" s="55"/>
      <c r="J18" s="55"/>
      <c r="K18" s="55"/>
    </row>
    <row r="19" spans="1:11" s="1" customFormat="1" ht="15.6" x14ac:dyDescent="0.3">
      <c r="A19" s="68"/>
      <c r="B19" s="68" t="s">
        <v>24</v>
      </c>
      <c r="C19" s="68"/>
      <c r="D19" s="55"/>
      <c r="E19" s="55"/>
      <c r="F19" s="55"/>
      <c r="G19" s="55"/>
      <c r="H19" s="55"/>
      <c r="I19" s="55"/>
      <c r="J19" s="55"/>
      <c r="K19" s="55"/>
    </row>
    <row r="20" spans="1:11" s="1" customFormat="1" ht="15.6" x14ac:dyDescent="0.3">
      <c r="A20" s="68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s="1" customFormat="1" ht="19.5" customHeight="1" x14ac:dyDescent="0.3">
      <c r="A21" s="69"/>
      <c r="B21" s="82" t="s">
        <v>25</v>
      </c>
      <c r="C21" s="82"/>
      <c r="D21" s="82"/>
      <c r="E21" s="82"/>
      <c r="F21" s="82"/>
      <c r="G21" s="82"/>
      <c r="H21" s="82"/>
      <c r="I21" s="82"/>
      <c r="J21" s="82"/>
      <c r="K21" s="82"/>
    </row>
    <row r="22" spans="1:11" s="1" customFormat="1" ht="60" customHeight="1" x14ac:dyDescent="0.3">
      <c r="A22" s="69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s="1" customFormat="1" ht="33.75" customHeight="1" x14ac:dyDescent="0.3">
      <c r="A23" s="55"/>
      <c r="B23" s="83" t="s">
        <v>64</v>
      </c>
      <c r="C23" s="83"/>
      <c r="D23" s="83"/>
      <c r="E23" s="83"/>
      <c r="F23" s="83"/>
      <c r="G23" s="83"/>
      <c r="H23" s="83"/>
      <c r="I23" s="83"/>
      <c r="J23" s="83"/>
      <c r="K23" s="83"/>
    </row>
    <row r="24" spans="1:11" s="1" customFormat="1" ht="18.75" customHeight="1" x14ac:dyDescent="0.3">
      <c r="A24" s="70"/>
      <c r="B24" s="84"/>
      <c r="C24" s="84"/>
      <c r="D24" s="84"/>
      <c r="E24" s="84"/>
      <c r="F24" s="84"/>
      <c r="G24" s="84"/>
      <c r="H24" s="84"/>
      <c r="I24" s="84"/>
      <c r="J24" s="84"/>
      <c r="K24" s="70"/>
    </row>
    <row r="25" spans="1:11" s="1" customFormat="1" ht="15.6" x14ac:dyDescent="0.3">
      <c r="A25" s="55"/>
      <c r="B25" s="70" t="s">
        <v>58</v>
      </c>
      <c r="C25" s="93" t="s">
        <v>68</v>
      </c>
      <c r="D25" s="93"/>
      <c r="E25" s="71"/>
      <c r="F25" s="71"/>
      <c r="G25" s="71"/>
      <c r="H25" s="71"/>
      <c r="I25" s="71"/>
      <c r="J25" s="71"/>
      <c r="K25" s="71"/>
    </row>
    <row r="26" spans="1:11" s="1" customFormat="1" ht="31.5" customHeight="1" x14ac:dyDescent="0.3">
      <c r="A26" s="71"/>
      <c r="B26" s="72" t="s">
        <v>69</v>
      </c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x14ac:dyDescent="0.25">
      <c r="A28" s="22"/>
      <c r="B28" s="7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</sheetData>
  <mergeCells count="10">
    <mergeCell ref="C25:D25"/>
    <mergeCell ref="B22:K22"/>
    <mergeCell ref="B23:K23"/>
    <mergeCell ref="B24:J24"/>
    <mergeCell ref="C2:I2"/>
    <mergeCell ref="A3:K3"/>
    <mergeCell ref="A8:J8"/>
    <mergeCell ref="A11:K11"/>
    <mergeCell ref="B21:K21"/>
    <mergeCell ref="A9:K9"/>
  </mergeCells>
  <pageMargins left="0.7" right="0.7" top="0.75" bottom="0.75" header="0.3" footer="0.3"/>
  <pageSetup paperSize="9" scale="65" firstPageNumber="42949672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zoomScale="75" workbookViewId="0">
      <selection activeCell="L9" sqref="L9"/>
    </sheetView>
  </sheetViews>
  <sheetFormatPr defaultColWidth="9.109375" defaultRowHeight="13.2" x14ac:dyDescent="0.25"/>
  <cols>
    <col min="1" max="1" width="4.6640625" style="24" customWidth="1"/>
    <col min="2" max="2" width="28.5546875" style="24" customWidth="1"/>
    <col min="3" max="3" width="8.88671875" style="24" customWidth="1"/>
    <col min="4" max="4" width="15" style="24" customWidth="1"/>
    <col min="5" max="6" width="14.109375" style="24" customWidth="1"/>
    <col min="7" max="7" width="12.109375" style="24" customWidth="1"/>
    <col min="8" max="9" width="12.6640625" style="24" customWidth="1"/>
    <col min="10" max="10" width="14.88671875" style="24" customWidth="1"/>
    <col min="11" max="11" width="15.109375" style="24" customWidth="1"/>
    <col min="12" max="12" width="14.6640625" style="24" customWidth="1"/>
    <col min="13" max="13" width="15.5546875" style="24" customWidth="1"/>
    <col min="14" max="14" width="24.109375" style="24" customWidth="1"/>
    <col min="15" max="15" width="17.44140625" style="24" customWidth="1"/>
    <col min="16" max="16" width="9.109375" style="24"/>
    <col min="17" max="17" width="17.6640625" style="24" customWidth="1"/>
    <col min="18" max="18" width="19.33203125" style="24" customWidth="1"/>
    <col min="19" max="16384" width="9.109375" style="24"/>
  </cols>
  <sheetData>
    <row r="1" spans="1:14" ht="27" customHeight="1" x14ac:dyDescent="0.3">
      <c r="A1" s="2"/>
      <c r="B1" s="2"/>
      <c r="N1" s="3"/>
    </row>
    <row r="2" spans="1:14" ht="30.6" customHeight="1" x14ac:dyDescent="0.2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55.5" customHeight="1" x14ac:dyDescent="0.25">
      <c r="A3" s="25"/>
      <c r="B3" s="103" t="s">
        <v>29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s="26" customFormat="1" ht="65.25" customHeight="1" x14ac:dyDescent="0.25">
      <c r="A5" s="105" t="s">
        <v>30</v>
      </c>
      <c r="B5" s="107" t="s">
        <v>31</v>
      </c>
      <c r="C5" s="107" t="s">
        <v>32</v>
      </c>
      <c r="D5" s="107" t="s">
        <v>33</v>
      </c>
      <c r="E5" s="107"/>
      <c r="F5" s="107"/>
      <c r="G5" s="107"/>
      <c r="H5" s="109" t="s">
        <v>34</v>
      </c>
      <c r="I5" s="107" t="s">
        <v>35</v>
      </c>
      <c r="J5" s="107" t="s">
        <v>36</v>
      </c>
      <c r="K5" s="107"/>
      <c r="L5" s="107"/>
      <c r="M5" s="111" t="s">
        <v>37</v>
      </c>
      <c r="N5" s="27" t="s">
        <v>38</v>
      </c>
    </row>
    <row r="6" spans="1:14" s="26" customFormat="1" ht="115.5" customHeight="1" x14ac:dyDescent="0.25">
      <c r="A6" s="106"/>
      <c r="B6" s="108"/>
      <c r="C6" s="108"/>
      <c r="D6" s="112" t="s">
        <v>39</v>
      </c>
      <c r="E6" s="112"/>
      <c r="F6" s="112"/>
      <c r="G6" s="113"/>
      <c r="H6" s="110"/>
      <c r="I6" s="108"/>
      <c r="J6" s="108" t="s">
        <v>40</v>
      </c>
      <c r="K6" s="108" t="s">
        <v>41</v>
      </c>
      <c r="L6" s="108" t="s">
        <v>42</v>
      </c>
      <c r="M6" s="112"/>
      <c r="N6" s="94"/>
    </row>
    <row r="7" spans="1:14" s="26" customFormat="1" ht="26.25" customHeight="1" x14ac:dyDescent="0.25">
      <c r="A7" s="106"/>
      <c r="B7" s="108"/>
      <c r="C7" s="108"/>
      <c r="D7" s="28" t="s">
        <v>43</v>
      </c>
      <c r="E7" s="28" t="s">
        <v>44</v>
      </c>
      <c r="F7" s="28" t="s">
        <v>45</v>
      </c>
      <c r="G7" s="113"/>
      <c r="H7" s="110"/>
      <c r="I7" s="108"/>
      <c r="J7" s="108"/>
      <c r="K7" s="108"/>
      <c r="L7" s="108"/>
      <c r="M7" s="112"/>
      <c r="N7" s="94"/>
    </row>
    <row r="8" spans="1:14" s="29" customFormat="1" ht="44.25" customHeight="1" x14ac:dyDescent="0.25">
      <c r="A8" s="30">
        <v>1</v>
      </c>
      <c r="B8" s="31">
        <v>2</v>
      </c>
      <c r="C8" s="32">
        <v>3</v>
      </c>
      <c r="D8" s="32">
        <v>4</v>
      </c>
      <c r="E8" s="32">
        <v>5</v>
      </c>
      <c r="F8" s="32">
        <v>6</v>
      </c>
      <c r="G8" s="31" t="s">
        <v>46</v>
      </c>
      <c r="H8" s="33">
        <v>8</v>
      </c>
      <c r="I8" s="31" t="s">
        <v>47</v>
      </c>
      <c r="J8" s="31">
        <v>10</v>
      </c>
      <c r="K8" s="31">
        <v>11</v>
      </c>
      <c r="L8" s="31">
        <v>12</v>
      </c>
      <c r="M8" s="31">
        <v>13</v>
      </c>
      <c r="N8" s="34" t="s">
        <v>48</v>
      </c>
    </row>
    <row r="9" spans="1:14" ht="37.5" customHeight="1" x14ac:dyDescent="0.25">
      <c r="A9" s="33">
        <v>1</v>
      </c>
      <c r="B9" s="35" t="s">
        <v>49</v>
      </c>
      <c r="C9" s="36" t="s">
        <v>50</v>
      </c>
      <c r="D9" s="37">
        <v>43200</v>
      </c>
      <c r="E9" s="37">
        <v>44225</v>
      </c>
      <c r="F9" s="37">
        <v>43800</v>
      </c>
      <c r="G9" s="37">
        <f t="shared" ref="G9:G16" si="0">SUM(D9:F9)</f>
        <v>131225</v>
      </c>
      <c r="H9" s="38">
        <v>2</v>
      </c>
      <c r="I9" s="33">
        <v>3</v>
      </c>
      <c r="J9" s="39">
        <f t="shared" ref="J9:J16" si="1">ROUND(G9/I9,2)</f>
        <v>43741.67</v>
      </c>
      <c r="K9" s="40">
        <f t="shared" ref="K9:K16" si="2">STDEV(D9:F9)</f>
        <v>514.98381851601255</v>
      </c>
      <c r="L9" s="41">
        <f t="shared" ref="L9:L16" si="3">K9/J9</f>
        <v>1.177330034532318E-2</v>
      </c>
      <c r="M9" s="39">
        <f t="shared" ref="M9:M16" si="4">ROUND(((D9*H9)+(E9*H9)+(F9*H9))/(H9*I9),2)</f>
        <v>43741.67</v>
      </c>
      <c r="N9" s="42">
        <f>J9*H9</f>
        <v>87483.34</v>
      </c>
    </row>
    <row r="10" spans="1:14" ht="37.5" customHeight="1" x14ac:dyDescent="0.25">
      <c r="A10" s="33">
        <v>2</v>
      </c>
      <c r="B10" s="35"/>
      <c r="C10" s="36"/>
      <c r="D10" s="37"/>
      <c r="E10" s="37"/>
      <c r="F10" s="37"/>
      <c r="G10" s="37">
        <f t="shared" si="0"/>
        <v>0</v>
      </c>
      <c r="H10" s="38">
        <v>3</v>
      </c>
      <c r="I10" s="33">
        <v>3</v>
      </c>
      <c r="J10" s="39">
        <f t="shared" si="1"/>
        <v>0</v>
      </c>
      <c r="K10" s="40" t="e">
        <f t="shared" si="2"/>
        <v>#DIV/0!</v>
      </c>
      <c r="L10" s="41" t="e">
        <f t="shared" si="3"/>
        <v>#DIV/0!</v>
      </c>
      <c r="M10" s="39">
        <f t="shared" si="4"/>
        <v>0</v>
      </c>
      <c r="N10" s="42">
        <f t="shared" ref="N10:N16" si="5">J10*H10</f>
        <v>0</v>
      </c>
    </row>
    <row r="11" spans="1:14" ht="37.5" customHeight="1" x14ac:dyDescent="0.25">
      <c r="A11" s="33">
        <v>3</v>
      </c>
      <c r="B11" s="35"/>
      <c r="C11" s="36"/>
      <c r="D11" s="37"/>
      <c r="E11" s="37"/>
      <c r="F11" s="37"/>
      <c r="G11" s="37">
        <f t="shared" si="0"/>
        <v>0</v>
      </c>
      <c r="H11" s="38">
        <v>4</v>
      </c>
      <c r="I11" s="33">
        <v>3</v>
      </c>
      <c r="J11" s="39">
        <f t="shared" si="1"/>
        <v>0</v>
      </c>
      <c r="K11" s="40" t="e">
        <f t="shared" si="2"/>
        <v>#DIV/0!</v>
      </c>
      <c r="L11" s="41" t="e">
        <f t="shared" si="3"/>
        <v>#DIV/0!</v>
      </c>
      <c r="M11" s="39">
        <f t="shared" si="4"/>
        <v>0</v>
      </c>
      <c r="N11" s="42">
        <f t="shared" si="5"/>
        <v>0</v>
      </c>
    </row>
    <row r="12" spans="1:14" ht="37.5" customHeight="1" x14ac:dyDescent="0.25">
      <c r="A12" s="33">
        <v>4</v>
      </c>
      <c r="B12" s="35"/>
      <c r="C12" s="36"/>
      <c r="D12" s="37"/>
      <c r="E12" s="37"/>
      <c r="F12" s="37"/>
      <c r="G12" s="37">
        <f t="shared" si="0"/>
        <v>0</v>
      </c>
      <c r="H12" s="38">
        <v>5</v>
      </c>
      <c r="I12" s="33">
        <v>3</v>
      </c>
      <c r="J12" s="39">
        <f t="shared" si="1"/>
        <v>0</v>
      </c>
      <c r="K12" s="40" t="e">
        <f t="shared" si="2"/>
        <v>#DIV/0!</v>
      </c>
      <c r="L12" s="41" t="e">
        <f t="shared" si="3"/>
        <v>#DIV/0!</v>
      </c>
      <c r="M12" s="39">
        <f t="shared" si="4"/>
        <v>0</v>
      </c>
      <c r="N12" s="42">
        <f t="shared" si="5"/>
        <v>0</v>
      </c>
    </row>
    <row r="13" spans="1:14" ht="37.5" customHeight="1" x14ac:dyDescent="0.25">
      <c r="A13" s="33">
        <v>5</v>
      </c>
      <c r="B13" s="35"/>
      <c r="C13" s="36"/>
      <c r="D13" s="37"/>
      <c r="E13" s="37"/>
      <c r="F13" s="37"/>
      <c r="G13" s="37">
        <f t="shared" si="0"/>
        <v>0</v>
      </c>
      <c r="H13" s="38">
        <v>6</v>
      </c>
      <c r="I13" s="33">
        <v>3</v>
      </c>
      <c r="J13" s="39">
        <f t="shared" si="1"/>
        <v>0</v>
      </c>
      <c r="K13" s="40" t="e">
        <f t="shared" si="2"/>
        <v>#DIV/0!</v>
      </c>
      <c r="L13" s="41" t="e">
        <f t="shared" si="3"/>
        <v>#DIV/0!</v>
      </c>
      <c r="M13" s="39">
        <f t="shared" si="4"/>
        <v>0</v>
      </c>
      <c r="N13" s="42">
        <f t="shared" si="5"/>
        <v>0</v>
      </c>
    </row>
    <row r="14" spans="1:14" ht="37.5" customHeight="1" x14ac:dyDescent="0.25">
      <c r="A14" s="33">
        <v>6</v>
      </c>
      <c r="B14" s="35"/>
      <c r="C14" s="36"/>
      <c r="D14" s="37"/>
      <c r="E14" s="37"/>
      <c r="F14" s="37"/>
      <c r="G14" s="37">
        <f t="shared" si="0"/>
        <v>0</v>
      </c>
      <c r="H14" s="38">
        <v>7</v>
      </c>
      <c r="I14" s="33">
        <v>3</v>
      </c>
      <c r="J14" s="39">
        <f t="shared" si="1"/>
        <v>0</v>
      </c>
      <c r="K14" s="40" t="e">
        <f t="shared" si="2"/>
        <v>#DIV/0!</v>
      </c>
      <c r="L14" s="41" t="e">
        <f t="shared" si="3"/>
        <v>#DIV/0!</v>
      </c>
      <c r="M14" s="39">
        <f t="shared" si="4"/>
        <v>0</v>
      </c>
      <c r="N14" s="42">
        <f t="shared" si="5"/>
        <v>0</v>
      </c>
    </row>
    <row r="15" spans="1:14" ht="37.5" customHeight="1" x14ac:dyDescent="0.25">
      <c r="A15" s="33">
        <v>7</v>
      </c>
      <c r="B15" s="35"/>
      <c r="C15" s="36"/>
      <c r="D15" s="37"/>
      <c r="E15" s="37"/>
      <c r="F15" s="37"/>
      <c r="G15" s="37">
        <f t="shared" si="0"/>
        <v>0</v>
      </c>
      <c r="H15" s="38">
        <v>8</v>
      </c>
      <c r="I15" s="33">
        <v>3</v>
      </c>
      <c r="J15" s="39">
        <f t="shared" si="1"/>
        <v>0</v>
      </c>
      <c r="K15" s="40" t="e">
        <f t="shared" si="2"/>
        <v>#DIV/0!</v>
      </c>
      <c r="L15" s="41" t="e">
        <f t="shared" si="3"/>
        <v>#DIV/0!</v>
      </c>
      <c r="M15" s="39">
        <f t="shared" si="4"/>
        <v>0</v>
      </c>
      <c r="N15" s="42">
        <f t="shared" si="5"/>
        <v>0</v>
      </c>
    </row>
    <row r="16" spans="1:14" ht="37.5" customHeight="1" x14ac:dyDescent="0.25">
      <c r="A16" s="33">
        <v>8</v>
      </c>
      <c r="B16" s="35"/>
      <c r="C16" s="36"/>
      <c r="D16" s="37"/>
      <c r="E16" s="37"/>
      <c r="F16" s="37"/>
      <c r="G16" s="37">
        <f t="shared" si="0"/>
        <v>0</v>
      </c>
      <c r="H16" s="38">
        <v>9</v>
      </c>
      <c r="I16" s="33">
        <v>3</v>
      </c>
      <c r="J16" s="39">
        <f t="shared" si="1"/>
        <v>0</v>
      </c>
      <c r="K16" s="40" t="e">
        <f t="shared" si="2"/>
        <v>#DIV/0!</v>
      </c>
      <c r="L16" s="41" t="e">
        <f t="shared" si="3"/>
        <v>#DIV/0!</v>
      </c>
      <c r="M16" s="39">
        <f t="shared" si="4"/>
        <v>0</v>
      </c>
      <c r="N16" s="42">
        <f t="shared" si="5"/>
        <v>0</v>
      </c>
    </row>
    <row r="17" spans="1:18" s="43" customFormat="1" ht="20.25" customHeight="1" x14ac:dyDescent="0.25">
      <c r="A17" s="95"/>
      <c r="B17" s="96"/>
      <c r="C17" s="97"/>
      <c r="D17" s="97"/>
      <c r="E17" s="97"/>
      <c r="F17" s="97"/>
      <c r="G17" s="98"/>
      <c r="H17" s="98"/>
      <c r="I17" s="98"/>
      <c r="J17" s="98"/>
      <c r="K17" s="98"/>
      <c r="L17" s="98"/>
      <c r="M17" s="98"/>
      <c r="N17" s="44">
        <f>SUM(N9:N9)</f>
        <v>87483.34</v>
      </c>
      <c r="O17" s="45"/>
      <c r="Q17" s="46"/>
      <c r="R17" s="45"/>
    </row>
    <row r="19" spans="1:18" ht="56.25" customHeight="1" x14ac:dyDescent="0.25">
      <c r="A19" s="99" t="s">
        <v>51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</row>
    <row r="20" spans="1:18" s="1" customFormat="1" ht="48.75" customHeight="1" x14ac:dyDescent="0.3">
      <c r="A20" s="100" t="s">
        <v>52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pans="1:18" s="1" customFormat="1" ht="38.25" customHeight="1" x14ac:dyDescent="0.3">
      <c r="A21" s="100" t="s">
        <v>53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</row>
    <row r="22" spans="1:18" s="1" customFormat="1" ht="15.6" x14ac:dyDescent="0.3">
      <c r="A22" s="47"/>
      <c r="B22" s="47"/>
      <c r="E22" s="47"/>
      <c r="G22" s="48"/>
    </row>
    <row r="23" spans="1:18" ht="15.6" x14ac:dyDescent="0.25">
      <c r="A23" s="3"/>
      <c r="B23" s="3"/>
      <c r="C23" s="49"/>
      <c r="D23" s="49"/>
      <c r="E23" s="23"/>
      <c r="F23" s="49"/>
      <c r="G23" s="49"/>
      <c r="H23" s="49"/>
      <c r="I23" s="49"/>
      <c r="J23" s="49"/>
      <c r="K23" s="49"/>
      <c r="L23" s="49"/>
      <c r="M23" s="49"/>
      <c r="N23" s="50"/>
    </row>
    <row r="24" spans="1:18" ht="15.6" x14ac:dyDescent="0.25">
      <c r="A24" s="51"/>
      <c r="B24" s="51"/>
      <c r="C24" s="51"/>
      <c r="D24" s="3"/>
      <c r="E24" s="3"/>
      <c r="F24" s="3"/>
      <c r="G24" s="51"/>
      <c r="H24" s="51"/>
      <c r="I24" s="51"/>
      <c r="J24" s="51"/>
      <c r="K24" s="51"/>
      <c r="L24" s="51"/>
      <c r="M24" s="51"/>
      <c r="N24" s="50"/>
    </row>
    <row r="25" spans="1:18" ht="15.6" x14ac:dyDescent="0.25">
      <c r="A25" s="51"/>
      <c r="B25" s="51"/>
      <c r="C25" s="51"/>
      <c r="D25" s="3"/>
      <c r="E25" s="3"/>
      <c r="F25" s="3"/>
      <c r="G25" s="51"/>
      <c r="H25" s="51"/>
      <c r="I25" s="51"/>
      <c r="J25" s="51"/>
      <c r="K25" s="51"/>
      <c r="L25" s="51"/>
      <c r="M25" s="51"/>
      <c r="N25" s="50"/>
    </row>
    <row r="26" spans="1:18" ht="15.6" x14ac:dyDescent="0.25">
      <c r="A26" s="51"/>
      <c r="B26" s="51"/>
      <c r="C26" s="51"/>
      <c r="D26" s="3"/>
      <c r="E26" s="3"/>
      <c r="F26" s="3"/>
      <c r="G26" s="51"/>
      <c r="H26" s="51"/>
      <c r="I26" s="51"/>
      <c r="J26" s="51"/>
      <c r="K26" s="51"/>
      <c r="L26" s="51"/>
      <c r="M26" s="51"/>
      <c r="N26" s="50"/>
    </row>
    <row r="27" spans="1:18" ht="15.6" x14ac:dyDescent="0.25">
      <c r="A27" s="51"/>
      <c r="B27" s="5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8" ht="15.6" x14ac:dyDescent="0.25">
      <c r="A28" s="51"/>
      <c r="B28" s="5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8" ht="15.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8" ht="15.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8" ht="15.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8" ht="13.8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13" ht="13.8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ht="13.8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1:13" ht="13.8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</sheetData>
  <mergeCells count="21">
    <mergeCell ref="A2:N2"/>
    <mergeCell ref="B3:N3"/>
    <mergeCell ref="A4:N4"/>
    <mergeCell ref="A5:A7"/>
    <mergeCell ref="B5:B7"/>
    <mergeCell ref="C5:C7"/>
    <mergeCell ref="D5:G5"/>
    <mergeCell ref="H5:H7"/>
    <mergeCell ref="I5:I7"/>
    <mergeCell ref="J5:L5"/>
    <mergeCell ref="M5:M7"/>
    <mergeCell ref="D6:F6"/>
    <mergeCell ref="G6:G7"/>
    <mergeCell ref="J6:J7"/>
    <mergeCell ref="K6:K7"/>
    <mergeCell ref="L6:L7"/>
    <mergeCell ref="N6:N7"/>
    <mergeCell ref="A17:M17"/>
    <mergeCell ref="A19:N19"/>
    <mergeCell ref="A20:N20"/>
    <mergeCell ref="A21:N21"/>
  </mergeCells>
  <pageMargins left="0.55118110236220474" right="0.39370078740157477" top="0.86614173228346458" bottom="0.43307086614173229" header="0.31496062992125984" footer="0.23622047244094491"/>
  <pageSetup paperSize="9" scale="59" firstPageNumber="429496729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просто НМЦК</vt:lpstr>
      <vt:lpstr>НМЦК лимит</vt:lpstr>
      <vt:lpstr>шаблон</vt:lpstr>
      <vt:lpstr>'НМЦК лимит'!Область_печати</vt:lpstr>
      <vt:lpstr>'просто НМЦК'!Область_печати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Специалист отдела закупок</cp:lastModifiedBy>
  <cp:revision>1</cp:revision>
  <dcterms:created xsi:type="dcterms:W3CDTF">1996-10-08T23:32:33Z</dcterms:created>
  <dcterms:modified xsi:type="dcterms:W3CDTF">2026-06-25T13:21:21Z</dcterms:modified>
</cp:coreProperties>
</file>