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6" i="1"/>
  <c r="O6" s="1"/>
  <c r="J6"/>
  <c r="K6" s="1"/>
  <c r="L6" s="1"/>
  <c r="N5"/>
  <c r="O5" s="1"/>
  <c r="J5"/>
  <c r="M5" s="1"/>
  <c r="M6" l="1"/>
  <c r="K5"/>
  <c r="L5" s="1"/>
  <c r="O7"/>
  <c r="M7"/>
</calcChain>
</file>

<file path=xl/sharedStrings.xml><?xml version="1.0" encoding="utf-8"?>
<sst xmlns="http://schemas.openxmlformats.org/spreadsheetml/2006/main" count="29" uniqueCount="28">
  <si>
    <t>ОПРЕДЕЛЕНИЕ ЦЕНЫ КОНТРАКТА, ЗАКЛЮЧАЕМОГО С ЕДИНСТВЕННЫМ ПОСТАВЩИКОМ (ПОДРЯДЧИКОМ, ИСПОЛНИТЕЛЕМ) (РАСЧЕТ)</t>
  </si>
  <si>
    <t>Наименование товара, работ, услуг. 
Основные условия закупки.</t>
  </si>
  <si>
    <t>Используемый метод определения НМЦК</t>
  </si>
  <si>
    <t>Метод сопоставимых рыночных цен (анализ рынка).</t>
  </si>
  <si>
    <t>№
п/п*</t>
  </si>
  <si>
    <t>Наименование ТРУ</t>
  </si>
  <si>
    <t>Краткая характеристика объекта закупки</t>
  </si>
  <si>
    <t>Ед. изм.</t>
  </si>
  <si>
    <t>Кол-во</t>
  </si>
  <si>
    <t>Кол-во
 ком. предл.</t>
  </si>
  <si>
    <t xml:space="preserve">Источник ценовой информации № 1  </t>
  </si>
  <si>
    <t xml:space="preserve">Источник ценовой информации № 2  </t>
  </si>
  <si>
    <t>Источник ценовой информации № 3</t>
  </si>
  <si>
    <t>Ср.арифм</t>
  </si>
  <si>
    <t>Среднее квадратичное отклонение</t>
  </si>
  <si>
    <t>Коэффициент вариации*, %</t>
  </si>
  <si>
    <t>НМЦК</t>
  </si>
  <si>
    <t>Цена за единицу ТРУ**</t>
  </si>
  <si>
    <t>Расчет ЦК с ЕП**</t>
  </si>
  <si>
    <t>шт.</t>
  </si>
  <si>
    <t>ИТОГО</t>
  </si>
  <si>
    <t>* - коэффициент вариации менее 33 %, совокупность цен принимается однородной
** - в соответствии со ст. 34, 72 Бюджетного кодекса Российской Федерации с целью эффективного использования бюджетных средств цена контракта с единственным поставщиком (подрядчиком, исполнителем) рассчитана исходя из минимального значения цены единицы.</t>
  </si>
  <si>
    <t xml:space="preserve">Дата подготовки обоснования НМЦК: 04.06.2026 г.
Ведущий специалист по закупкам ИФАВ РАН_____________________ /М.Н. Гурова/              
</t>
  </si>
  <si>
    <t xml:space="preserve">Гексафторфосфат лития </t>
  </si>
  <si>
    <t>Поставка химических реактивов (ИФАВ РАН)
Срок поставки товара (выполнения работ, оказания услуг): в течение 130 рабочих дней с даты заключения Контракта
Адрес поставки товара (выполнения работ, оказания услуг): Московская область, г. Черноголовка, Северный проезд, д. 1.</t>
  </si>
  <si>
    <t xml:space="preserve">Чистота не менее 99%, производитель  «Macklin», 100 г,  CAS 102-04-5
Температурный режим товара  2-8   0С
</t>
  </si>
  <si>
    <t>Чистота не менее 98%, , Macklin, CAS 21324-40-3 
Температурный режим товара  2-8   0С</t>
  </si>
  <si>
    <t>1,3-дифенилацетон, 
(1,3-Дифенил-2-пропанол)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</si>
</sst>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C4" sqref="C4"/>
    </sheetView>
  </sheetViews>
  <sheetFormatPr defaultRowHeight="15"/>
  <cols>
    <col min="1" max="1" width="3.7109375" customWidth="1"/>
    <col min="2" max="2" width="24.140625" customWidth="1"/>
    <col min="3" max="3" width="35.140625" customWidth="1"/>
    <col min="4" max="4" width="8" customWidth="1"/>
    <col min="5" max="5" width="7" customWidth="1"/>
    <col min="7" max="7" width="11.140625" customWidth="1"/>
    <col min="8" max="8" width="12.28515625" customWidth="1"/>
    <col min="9" max="9" width="11.85546875" customWidth="1"/>
    <col min="11" max="12" width="12" customWidth="1"/>
    <col min="14" max="14" width="10.28515625" customWidth="1"/>
    <col min="15" max="15" width="10.28515625" bestFit="1" customWidth="1"/>
  </cols>
  <sheetData>
    <row r="1" spans="1: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2"/>
    </row>
    <row r="2" spans="1:15" ht="51.75" customHeight="1">
      <c r="A2" s="36" t="s">
        <v>1</v>
      </c>
      <c r="B2" s="37"/>
      <c r="C2" s="38"/>
      <c r="D2" s="36" t="s">
        <v>24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18" customHeight="1">
      <c r="A3" s="36" t="s">
        <v>2</v>
      </c>
      <c r="B3" s="37"/>
      <c r="C3" s="38"/>
      <c r="D3" s="36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 ht="51">
      <c r="A4" s="3" t="s">
        <v>4</v>
      </c>
      <c r="B4" s="4" t="s">
        <v>5</v>
      </c>
      <c r="C4" s="3" t="s">
        <v>6</v>
      </c>
      <c r="D4" s="5" t="s">
        <v>7</v>
      </c>
      <c r="E4" s="6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5" t="s">
        <v>13</v>
      </c>
      <c r="K4" s="3" t="s">
        <v>14</v>
      </c>
      <c r="L4" s="3" t="s">
        <v>15</v>
      </c>
      <c r="M4" s="5" t="s">
        <v>16</v>
      </c>
      <c r="N4" s="7" t="s">
        <v>17</v>
      </c>
      <c r="O4" s="7" t="s">
        <v>18</v>
      </c>
    </row>
    <row r="5" spans="1:15" ht="45" customHeight="1">
      <c r="A5" s="8">
        <v>1</v>
      </c>
      <c r="B5" s="28" t="s">
        <v>27</v>
      </c>
      <c r="C5" s="9" t="s">
        <v>25</v>
      </c>
      <c r="D5" s="10" t="s">
        <v>19</v>
      </c>
      <c r="E5" s="11">
        <v>1</v>
      </c>
      <c r="F5" s="12">
        <v>3</v>
      </c>
      <c r="G5" s="13">
        <v>12125</v>
      </c>
      <c r="H5" s="13">
        <v>17888.3</v>
      </c>
      <c r="I5" s="13">
        <v>15695.9</v>
      </c>
      <c r="J5" s="14">
        <f>(G5+H5+I5)/F5</f>
        <v>15236.4</v>
      </c>
      <c r="K5" s="15">
        <f>SQRT((((G5-J5)^2)+((H5-J5)^2)+((I5-J5)^2))/(F5-1))</f>
        <v>2908.9967188018618</v>
      </c>
      <c r="L5" s="15">
        <f>(K5/J5)*100</f>
        <v>19.092414998305777</v>
      </c>
      <c r="M5" s="14">
        <f>J5*E5</f>
        <v>15236.4</v>
      </c>
      <c r="N5" s="16">
        <f>G5</f>
        <v>12125</v>
      </c>
      <c r="O5" s="17">
        <f>N5*E5</f>
        <v>12125</v>
      </c>
    </row>
    <row r="6" spans="1:15" ht="33.75">
      <c r="A6" s="8">
        <v>2</v>
      </c>
      <c r="B6" s="29" t="s">
        <v>23</v>
      </c>
      <c r="C6" s="9" t="s">
        <v>26</v>
      </c>
      <c r="D6" s="10" t="s">
        <v>19</v>
      </c>
      <c r="E6" s="11">
        <v>1</v>
      </c>
      <c r="F6" s="12">
        <v>3</v>
      </c>
      <c r="G6" s="13">
        <v>8625</v>
      </c>
      <c r="H6" s="13">
        <v>19853.36</v>
      </c>
      <c r="I6" s="13">
        <v>9056.25</v>
      </c>
      <c r="J6" s="14">
        <f t="shared" ref="J6" si="0">(G6+H6+I6)/F6</f>
        <v>12511.536666666667</v>
      </c>
      <c r="K6" s="15">
        <f t="shared" ref="K6" si="1">SQRT((((G6-J6)^2)+((H6-J6)^2)+((I6-J6)^2))/(F6-1))</f>
        <v>6361.8606974715613</v>
      </c>
      <c r="L6" s="15">
        <f t="shared" ref="L6" si="2">(K6/J6)*100</f>
        <v>50.847956305965837</v>
      </c>
      <c r="M6" s="14">
        <f t="shared" ref="M6" si="3">J6*E6</f>
        <v>12511.536666666667</v>
      </c>
      <c r="N6" s="16">
        <f t="shared" ref="N6" si="4">G6</f>
        <v>8625</v>
      </c>
      <c r="O6" s="17">
        <f t="shared" ref="O6" si="5">N6*E6</f>
        <v>8625</v>
      </c>
    </row>
    <row r="7" spans="1:15">
      <c r="A7" s="31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14">
        <f>SUM(M5:M6)</f>
        <v>27747.936666666668</v>
      </c>
      <c r="N7" s="18"/>
      <c r="O7" s="19">
        <f>SUM(O5:O6)</f>
        <v>20750</v>
      </c>
    </row>
    <row r="8" spans="1:15">
      <c r="A8" s="20"/>
      <c r="B8" s="21"/>
      <c r="C8" s="22"/>
      <c r="D8" s="23"/>
      <c r="E8" s="23"/>
      <c r="F8" s="24"/>
      <c r="G8" s="24"/>
      <c r="H8" s="24"/>
      <c r="I8" s="24"/>
      <c r="J8" s="25"/>
      <c r="K8" s="24"/>
      <c r="L8" s="24"/>
      <c r="M8" s="26"/>
      <c r="N8" s="1"/>
      <c r="O8" s="27"/>
    </row>
    <row r="9" spans="1:15">
      <c r="A9" s="39" t="s">
        <v>21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>
      <c r="A14" s="30" t="s">
        <v>22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30.7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</sheetData>
  <mergeCells count="8">
    <mergeCell ref="A14:O15"/>
    <mergeCell ref="A7:L7"/>
    <mergeCell ref="A1:M1"/>
    <mergeCell ref="A2:C2"/>
    <mergeCell ref="D2:O2"/>
    <mergeCell ref="A3:C3"/>
    <mergeCell ref="D3:O3"/>
    <mergeCell ref="A9:O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2026-06-04T13:36:25Z</dcterms:modified>
</cp:coreProperties>
</file>